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filterPrivacy="1" codeName="ThisWorkbook" defaultThemeVersion="124226"/>
  <xr:revisionPtr revIDLastSave="0" documentId="13_ncr:1_{A27DA160-F2D7-4360-AB82-D1E16D77217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.1" sheetId="7" r:id="rId1"/>
    <sheet name="2.2" sheetId="6" r:id="rId2"/>
  </sheets>
  <definedNames>
    <definedName name="Ba" localSheetId="1">'2.2'!$D:$D</definedName>
    <definedName name="Ba">#REF!</definedName>
    <definedName name="_xlnm.Print_Area" localSheetId="0">'2.1'!$A$1:$L$62</definedName>
    <definedName name="_xlnm.Print_Area" localSheetId="1">'2.2'!$A$1:$L$70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65" i="6" l="1"/>
  <c r="K65" i="6"/>
  <c r="J65" i="6"/>
  <c r="I65" i="6" l="1"/>
  <c r="H65" i="6"/>
  <c r="F27" i="6" l="1"/>
  <c r="E27" i="6"/>
  <c r="E59" i="6"/>
  <c r="E39" i="6"/>
  <c r="E43" i="6" s="1"/>
  <c r="E13" i="6" l="1"/>
  <c r="E49" i="6"/>
  <c r="E17" i="6"/>
  <c r="E57" i="6" s="1"/>
  <c r="E53" i="6"/>
  <c r="E47" i="6"/>
  <c r="E51" i="6"/>
  <c r="E48" i="7" l="1"/>
  <c r="E40" i="7"/>
  <c r="E31" i="7"/>
  <c r="E19" i="7"/>
  <c r="E13" i="7"/>
  <c r="E27" i="7" l="1"/>
  <c r="E33" i="7"/>
  <c r="E34" i="7"/>
  <c r="E42" i="7" s="1"/>
  <c r="E50" i="7" s="1"/>
  <c r="E10" i="6" s="1"/>
  <c r="E11" i="6" s="1"/>
  <c r="E12" i="6" s="1"/>
  <c r="E61" i="6" s="1"/>
  <c r="E35" i="7"/>
  <c r="E43" i="7" s="1"/>
  <c r="E51" i="7" s="1"/>
  <c r="E17" i="7"/>
  <c r="E23" i="7"/>
  <c r="E44" i="7"/>
  <c r="E36" i="7"/>
  <c r="E11" i="7"/>
  <c r="E56" i="7" l="1"/>
  <c r="E58" i="7" s="1"/>
  <c r="E52" i="7"/>
  <c r="K39" i="6" l="1"/>
  <c r="L39" i="6"/>
  <c r="I27" i="6"/>
  <c r="J39" i="6"/>
  <c r="L31" i="7" l="1"/>
  <c r="L27" i="7"/>
  <c r="L33" i="7" l="1"/>
  <c r="I48" i="7" l="1"/>
  <c r="I31" i="7" l="1"/>
  <c r="J31" i="7"/>
  <c r="K27" i="7"/>
  <c r="J27" i="7"/>
  <c r="K31" i="7"/>
  <c r="I27" i="7"/>
  <c r="I23" i="7" l="1"/>
  <c r="I33" i="7" l="1"/>
  <c r="K33" i="7" l="1"/>
  <c r="J33" i="7"/>
  <c r="I35" i="7" l="1"/>
  <c r="K59" i="6" l="1"/>
  <c r="K43" i="6" l="1"/>
  <c r="J43" i="6" l="1"/>
  <c r="L43" i="6"/>
  <c r="F39" i="6"/>
  <c r="F48" i="7"/>
  <c r="F40" i="7"/>
  <c r="F35" i="7"/>
  <c r="F43" i="7" s="1"/>
  <c r="F34" i="7"/>
  <c r="F42" i="7" s="1"/>
  <c r="F50" i="7" s="1"/>
  <c r="F33" i="7"/>
  <c r="F31" i="7"/>
  <c r="F27" i="7"/>
  <c r="F23" i="7"/>
  <c r="F19" i="7"/>
  <c r="F17" i="7"/>
  <c r="F13" i="7"/>
  <c r="F11" i="7"/>
  <c r="F43" i="6" l="1"/>
  <c r="F13" i="6"/>
  <c r="F17" i="6" s="1"/>
  <c r="F51" i="7"/>
  <c r="F56" i="7" s="1"/>
  <c r="F44" i="7"/>
  <c r="F36" i="7"/>
  <c r="F52" i="7" l="1"/>
  <c r="F58" i="7" l="1"/>
  <c r="F59" i="6"/>
  <c r="H59" i="6"/>
  <c r="F57" i="6" l="1"/>
  <c r="B34" i="6"/>
  <c r="B35" i="6" s="1"/>
  <c r="H35" i="7" l="1"/>
  <c r="F10" i="6" l="1"/>
  <c r="B36" i="6" l="1"/>
  <c r="B37" i="6" s="1"/>
  <c r="B39" i="6" s="1"/>
  <c r="B41" i="6" s="1"/>
  <c r="B43" i="6" s="1"/>
  <c r="B47" i="6" s="1"/>
  <c r="B49" i="6" s="1"/>
  <c r="B51" i="6" s="1"/>
  <c r="B53" i="6" s="1"/>
  <c r="B57" i="6" s="1"/>
  <c r="B58" i="6" s="1"/>
  <c r="B59" i="6" s="1"/>
  <c r="B60" i="6" s="1"/>
  <c r="B61" i="6" s="1"/>
  <c r="B65" i="6" s="1"/>
  <c r="H27" i="7" l="1"/>
  <c r="H31" i="7"/>
  <c r="H48" i="7"/>
  <c r="H23" i="7" l="1"/>
  <c r="H17" i="7" l="1"/>
  <c r="H34" i="7"/>
  <c r="H27" i="6"/>
  <c r="H39" i="6" l="1"/>
  <c r="H13" i="6" s="1"/>
  <c r="H43" i="6" l="1"/>
  <c r="H47" i="6" l="1"/>
  <c r="H53" i="6"/>
  <c r="H49" i="6"/>
  <c r="H51" i="6"/>
  <c r="H13" i="7" l="1"/>
  <c r="H19" i="7" l="1"/>
  <c r="H36" i="7" l="1"/>
  <c r="J59" i="6" l="1"/>
  <c r="L59" i="6" l="1"/>
  <c r="F11" i="6" l="1"/>
  <c r="F12" i="6" s="1"/>
  <c r="F49" i="6"/>
  <c r="F51" i="6"/>
  <c r="F53" i="6"/>
  <c r="F47" i="6"/>
  <c r="F61" i="6" l="1"/>
  <c r="L27" i="6" l="1"/>
  <c r="L13" i="6" l="1"/>
  <c r="L47" i="6" s="1"/>
  <c r="L53" i="6" l="1"/>
  <c r="L49" i="6"/>
  <c r="L51" i="6"/>
  <c r="J27" i="6" l="1"/>
  <c r="K27" i="6"/>
  <c r="J13" i="6" l="1"/>
  <c r="J47" i="6" s="1"/>
  <c r="K13" i="6"/>
  <c r="K47" i="6" s="1"/>
  <c r="K53" i="6" l="1"/>
  <c r="K49" i="6"/>
  <c r="K51" i="6"/>
  <c r="J53" i="6"/>
  <c r="J49" i="6"/>
  <c r="J51" i="6"/>
  <c r="I11" i="7" l="1"/>
  <c r="I13" i="7"/>
  <c r="I17" i="7"/>
  <c r="I19" i="7"/>
  <c r="I34" i="7"/>
  <c r="I36" i="7" l="1"/>
  <c r="J17" i="7" l="1"/>
  <c r="K17" i="7" l="1"/>
  <c r="L17" i="7"/>
  <c r="L11" i="7" l="1"/>
  <c r="L13" i="7" l="1"/>
  <c r="J11" i="7" l="1"/>
  <c r="J13" i="7" l="1"/>
  <c r="K11" i="7" l="1"/>
  <c r="K13" i="7" l="1"/>
  <c r="L48" i="7" l="1"/>
  <c r="L34" i="7" l="1"/>
  <c r="L23" i="7" l="1"/>
  <c r="I39" i="6" l="1"/>
  <c r="I43" i="6" l="1"/>
  <c r="J48" i="7" l="1"/>
  <c r="K48" i="7"/>
  <c r="J34" i="7" l="1"/>
  <c r="H42" i="7" l="1"/>
  <c r="H50" i="7" s="1"/>
  <c r="H10" i="6" s="1"/>
  <c r="H11" i="6" s="1"/>
  <c r="H12" i="6" s="1"/>
  <c r="K34" i="7"/>
  <c r="H40" i="7" l="1"/>
  <c r="H43" i="7"/>
  <c r="H51" i="7" l="1"/>
  <c r="H44" i="7"/>
  <c r="H33" i="7" l="1"/>
  <c r="H11" i="7"/>
  <c r="H56" i="7"/>
  <c r="H52" i="7"/>
  <c r="J23" i="7"/>
  <c r="K23" i="7"/>
  <c r="H58" i="7" l="1"/>
  <c r="J19" i="7" l="1"/>
  <c r="J35" i="7"/>
  <c r="J36" i="7" s="1"/>
  <c r="H17" i="6" l="1"/>
  <c r="H57" i="6" s="1"/>
  <c r="H61" i="6" l="1"/>
  <c r="I59" i="6" l="1"/>
  <c r="I13" i="6"/>
  <c r="I53" i="6" l="1"/>
  <c r="I51" i="6"/>
  <c r="I47" i="6"/>
  <c r="I49" i="6"/>
  <c r="I42" i="7" l="1"/>
  <c r="I50" i="7" s="1"/>
  <c r="I10" i="6" s="1"/>
  <c r="I11" i="6" s="1"/>
  <c r="I12" i="6" s="1"/>
  <c r="I40" i="7" l="1"/>
  <c r="I43" i="7"/>
  <c r="I17" i="6"/>
  <c r="I51" i="7" l="1"/>
  <c r="I44" i="7"/>
  <c r="I56" i="7" l="1"/>
  <c r="I52" i="7"/>
  <c r="I58" i="7" l="1"/>
  <c r="J42" i="7" l="1"/>
  <c r="J50" i="7" l="1"/>
  <c r="J10" i="6" s="1"/>
  <c r="J11" i="6" s="1"/>
  <c r="J12" i="6" s="1"/>
  <c r="J15" i="6" s="1"/>
  <c r="J17" i="6" s="1"/>
  <c r="J40" i="7"/>
  <c r="J43" i="7"/>
  <c r="L42" i="7"/>
  <c r="K42" i="7"/>
  <c r="L50" i="7" l="1"/>
  <c r="L10" i="6" s="1"/>
  <c r="L11" i="6" s="1"/>
  <c r="L12" i="6" s="1"/>
  <c r="L15" i="6" s="1"/>
  <c r="L17" i="6" s="1"/>
  <c r="K50" i="7"/>
  <c r="K10" i="6" s="1"/>
  <c r="K11" i="6" s="1"/>
  <c r="K12" i="6" s="1"/>
  <c r="K15" i="6" s="1"/>
  <c r="K17" i="6" s="1"/>
  <c r="L40" i="7"/>
  <c r="J44" i="7"/>
  <c r="J51" i="7"/>
  <c r="K40" i="7"/>
  <c r="J52" i="7" l="1"/>
  <c r="I57" i="6"/>
  <c r="I61" i="6" l="1"/>
  <c r="K19" i="7" l="1"/>
  <c r="K35" i="7"/>
  <c r="L19" i="7"/>
  <c r="L35" i="7"/>
  <c r="L36" i="7" l="1"/>
  <c r="L43" i="7"/>
  <c r="K36" i="7"/>
  <c r="K43" i="7"/>
  <c r="K44" i="7" l="1"/>
  <c r="K51" i="7"/>
  <c r="K52" i="7" s="1"/>
  <c r="L51" i="7"/>
  <c r="L52" i="7" s="1"/>
  <c r="L44" i="7"/>
  <c r="L56" i="7" l="1"/>
  <c r="L58" i="7"/>
  <c r="L57" i="6" l="1"/>
  <c r="L61" i="6" l="1"/>
  <c r="J56" i="7"/>
  <c r="J58" i="7" l="1"/>
  <c r="J57" i="6"/>
  <c r="J61" i="6" l="1"/>
  <c r="K56" i="7"/>
  <c r="K58" i="7" l="1"/>
  <c r="K57" i="6"/>
  <c r="K61" i="6" l="1"/>
</calcChain>
</file>

<file path=xl/sharedStrings.xml><?xml version="1.0" encoding="utf-8"?>
<sst xmlns="http://schemas.openxmlformats.org/spreadsheetml/2006/main" count="117" uniqueCount="71">
  <si>
    <t>Line No.</t>
  </si>
  <si>
    <t>Description</t>
  </si>
  <si>
    <t>Residential</t>
  </si>
  <si>
    <t>Customers</t>
  </si>
  <si>
    <t>Sales in MWh</t>
  </si>
  <si>
    <t>MWh sales per customer</t>
  </si>
  <si>
    <t>Revenue ($000s)</t>
  </si>
  <si>
    <t>Cents per KWh</t>
  </si>
  <si>
    <t>Industrial</t>
  </si>
  <si>
    <t>Street lights</t>
  </si>
  <si>
    <t>Space lights</t>
  </si>
  <si>
    <t>Wholesale sales</t>
  </si>
  <si>
    <t xml:space="preserve">Total Company </t>
  </si>
  <si>
    <t>Secondary</t>
  </si>
  <si>
    <t>Total Company - Firm</t>
  </si>
  <si>
    <t>General Service</t>
  </si>
  <si>
    <t>Table 2.2</t>
  </si>
  <si>
    <t>Summary of Energy Balance, Losses, Peak and Load Factor</t>
  </si>
  <si>
    <t>Sales and Losses</t>
  </si>
  <si>
    <t>Losses - MWh</t>
  </si>
  <si>
    <t>Losses - %</t>
  </si>
  <si>
    <t>Total Generation</t>
  </si>
  <si>
    <t>Hydro Generation</t>
  </si>
  <si>
    <t>Whitehorse</t>
  </si>
  <si>
    <t>Aishihik</t>
  </si>
  <si>
    <t>Wind Turbine</t>
  </si>
  <si>
    <t>Mayo</t>
  </si>
  <si>
    <t>Total Hydro</t>
  </si>
  <si>
    <t>Diesel Generation</t>
  </si>
  <si>
    <t>Total Diesel</t>
  </si>
  <si>
    <t>Source - %</t>
  </si>
  <si>
    <t>Total Energy Sales</t>
  </si>
  <si>
    <t>Faro</t>
  </si>
  <si>
    <t>Dawson</t>
  </si>
  <si>
    <t>Note:</t>
  </si>
  <si>
    <t>Total Company - Firm Retail &amp; Ind.</t>
  </si>
  <si>
    <t>Integrated System</t>
  </si>
  <si>
    <t>Table 2.1</t>
  </si>
  <si>
    <t>Summary of Customers, Energy Sales and Revenues</t>
  </si>
  <si>
    <t>Notes:</t>
  </si>
  <si>
    <t>LNG Generation</t>
  </si>
  <si>
    <t>Secondary Sales Related Generation</t>
  </si>
  <si>
    <t>Firm Load Generation</t>
  </si>
  <si>
    <r>
      <t>Total Sales Revenues</t>
    </r>
    <r>
      <rPr>
        <b/>
        <vertAlign val="superscript"/>
        <sz val="10"/>
        <rFont val="Tahoma"/>
        <family val="2"/>
      </rPr>
      <t>1</t>
    </r>
  </si>
  <si>
    <t>Total Sales Revenues excluding secondary sales</t>
  </si>
  <si>
    <t>Actual Generation - MWh</t>
  </si>
  <si>
    <t>LTA Hydro Generation</t>
  </si>
  <si>
    <t>LTA Wind Generation</t>
  </si>
  <si>
    <t>LTA Thermal Generation</t>
  </si>
  <si>
    <t>Total LTA Generation</t>
  </si>
  <si>
    <t>LTA Generation - MWh</t>
  </si>
  <si>
    <t>1. Excludes revenues from other revenues.</t>
  </si>
  <si>
    <r>
      <t>Diesel Generation</t>
    </r>
    <r>
      <rPr>
        <b/>
        <vertAlign val="superscript"/>
        <sz val="10"/>
        <rFont val="Tahoma"/>
        <family val="2"/>
      </rPr>
      <t>1</t>
    </r>
  </si>
  <si>
    <r>
      <t>LNG Generation</t>
    </r>
    <r>
      <rPr>
        <b/>
        <vertAlign val="superscript"/>
        <sz val="10"/>
        <rFont val="Tahoma"/>
        <family val="2"/>
      </rPr>
      <t>1</t>
    </r>
  </si>
  <si>
    <r>
      <t>Total Thermal</t>
    </r>
    <r>
      <rPr>
        <b/>
        <vertAlign val="superscript"/>
        <sz val="10"/>
        <rFont val="Tahoma"/>
        <family val="2"/>
      </rPr>
      <t>1</t>
    </r>
  </si>
  <si>
    <r>
      <t>Peak - MW</t>
    </r>
    <r>
      <rPr>
        <b/>
        <vertAlign val="superscript"/>
        <sz val="12"/>
        <rFont val="Tahoma"/>
        <family val="2"/>
      </rPr>
      <t>2</t>
    </r>
  </si>
  <si>
    <t>IPPs</t>
  </si>
  <si>
    <t>IPP Generation</t>
  </si>
  <si>
    <t>GRA Forecast</t>
  </si>
  <si>
    <t>Actual thermal generation reflects actual generation required for maintenance, capital, RFID and all other generation, e.g., peaking. Forecast Actual Generation includes peaking, maintenance and capital requirements reflecting short-term hydro generation forecasts.</t>
  </si>
  <si>
    <t>2023
 Actual</t>
  </si>
  <si>
    <t>2025 Forecast</t>
  </si>
  <si>
    <t>2026 Forecast</t>
  </si>
  <si>
    <t>2027 Forecast</t>
  </si>
  <si>
    <t>2024 Approved</t>
  </si>
  <si>
    <t>Rider J ($000s) at the 2023/24 GRA</t>
  </si>
  <si>
    <t>2023 Approved</t>
  </si>
  <si>
    <t>Peak load is forecast to occur in December (forecasts assume weather normalized temperature) and includes industrial peak.</t>
  </si>
  <si>
    <t>2024 Actual</t>
  </si>
  <si>
    <t>Yukon Energy 2025-27 GRA</t>
  </si>
  <si>
    <t>YUB-YEC-1-16 Attachment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</si>
</sst>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#,##0.0"/>
    <numFmt numFmtId="166" formatCode="0.0"/>
    <numFmt numFmtId="167" formatCode="General\ &quot;Actual&quot;"/>
    <numFmt numFmtId="168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b/>
      <sz val="12"/>
      <name val="Tahoma"/>
      <family val="2"/>
    </font>
    <font>
      <b/>
      <sz val="10"/>
      <name val="Tahoma"/>
      <family val="2"/>
    </font>
    <font>
      <sz val="10"/>
      <color indexed="57"/>
      <name val="Tahoma"/>
      <family val="2"/>
    </font>
    <font>
      <sz val="10"/>
      <color indexed="53"/>
      <name val="Tahoma"/>
      <family val="2"/>
    </font>
    <font>
      <b/>
      <u/>
      <sz val="10"/>
      <name val="Tahoma"/>
      <family val="2"/>
    </font>
    <font>
      <sz val="12"/>
      <name val="Tahoma"/>
      <family val="2"/>
    </font>
    <font>
      <sz val="12"/>
      <color indexed="12"/>
      <name val="Tahoma"/>
      <family val="2"/>
    </font>
    <font>
      <sz val="12"/>
      <color indexed="57"/>
      <name val="Tahoma"/>
      <family val="2"/>
    </font>
    <font>
      <b/>
      <vertAlign val="superscript"/>
      <sz val="10"/>
      <name val="Tahoma"/>
      <family val="2"/>
    </font>
    <font>
      <b/>
      <vertAlign val="superscript"/>
      <sz val="12"/>
      <name val="Tahoma"/>
      <family val="2"/>
    </font>
    <font>
      <sz val="10"/>
      <color theme="0"/>
      <name val="Tahoma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/>
      </patternFill>
    </fill>
    <fill>
      <patternFill patternType="solid">
        <fgColor theme="7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16" fillId="5" borderId="0" applyNumberFormat="0" applyBorder="0" applyAlignment="0" applyProtection="0"/>
    <xf numFmtId="0" fontId="16" fillId="4" borderId="0" applyNumberFormat="0" applyBorder="0" applyAlignment="0" applyProtection="0"/>
    <xf numFmtId="0" fontId="1" fillId="0" borderId="0"/>
  </cellStyleXfs>
  <cellXfs count="61">
    <xf numFmtId="0" fontId="0" fillId="0" borderId="0" xfId="0"/>
    <xf numFmtId="0" fontId="11" fillId="2" borderId="0" xfId="1" applyFont="1" applyFill="1"/>
    <xf numFmtId="0" fontId="5" fillId="2" borderId="0" xfId="1" applyFont="1" applyFill="1"/>
    <xf numFmtId="0" fontId="7" fillId="2" borderId="0" xfId="1" applyFont="1" applyFill="1" applyAlignment="1">
      <alignment horizontal="centerContinuous"/>
    </xf>
    <xf numFmtId="0" fontId="5" fillId="2" borderId="0" xfId="1" applyFont="1" applyFill="1" applyAlignment="1">
      <alignment horizontal="centerContinuous"/>
    </xf>
    <xf numFmtId="0" fontId="8" fillId="2" borderId="0" xfId="1" applyFont="1" applyFill="1" applyAlignment="1">
      <alignment horizontal="centerContinuous"/>
    </xf>
    <xf numFmtId="0" fontId="5" fillId="2" borderId="0" xfId="1" applyFont="1" applyFill="1" applyAlignment="1">
      <alignment horizontal="center"/>
    </xf>
    <xf numFmtId="0" fontId="9" fillId="2" borderId="0" xfId="1" applyFont="1" applyFill="1" applyAlignment="1">
      <alignment horizontal="left"/>
    </xf>
    <xf numFmtId="0" fontId="7" fillId="2" borderId="0" xfId="1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0" xfId="1" applyFont="1" applyFill="1" applyAlignment="1">
      <alignment horizont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0" xfId="1" applyFont="1" applyFill="1" applyAlignment="1">
      <alignment horizontal="center" vertical="center" wrapText="1"/>
    </xf>
    <xf numFmtId="167" fontId="7" fillId="2" borderId="1" xfId="1" applyNumberFormat="1" applyFont="1" applyFill="1" applyBorder="1" applyAlignment="1">
      <alignment horizontal="center" vertical="center" wrapText="1"/>
    </xf>
    <xf numFmtId="0" fontId="7" fillId="2" borderId="0" xfId="1" applyFont="1" applyFill="1"/>
    <xf numFmtId="3" fontId="5" fillId="2" borderId="0" xfId="1" applyNumberFormat="1" applyFont="1" applyFill="1"/>
    <xf numFmtId="0" fontId="5" fillId="2" borderId="0" xfId="1" applyFont="1" applyFill="1" applyAlignment="1">
      <alignment horizontal="left" indent="1"/>
    </xf>
    <xf numFmtId="165" fontId="5" fillId="2" borderId="0" xfId="1" applyNumberFormat="1" applyFont="1" applyFill="1"/>
    <xf numFmtId="166" fontId="5" fillId="2" borderId="0" xfId="1" applyNumberFormat="1" applyFont="1" applyFill="1"/>
    <xf numFmtId="0" fontId="10" fillId="2" borderId="0" xfId="1" applyFont="1" applyFill="1"/>
    <xf numFmtId="2" fontId="5" fillId="2" borderId="0" xfId="1" applyNumberFormat="1" applyFont="1" applyFill="1"/>
    <xf numFmtId="3" fontId="7" fillId="2" borderId="0" xfId="1" applyNumberFormat="1" applyFont="1" applyFill="1"/>
    <xf numFmtId="166" fontId="7" fillId="2" borderId="0" xfId="1" applyNumberFormat="1" applyFont="1" applyFill="1"/>
    <xf numFmtId="0" fontId="5" fillId="2" borderId="0" xfId="1" applyFont="1" applyFill="1" applyAlignment="1">
      <alignment horizontal="left"/>
    </xf>
    <xf numFmtId="0" fontId="6" fillId="2" borderId="0" xfId="0" applyFont="1" applyFill="1"/>
    <xf numFmtId="0" fontId="11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7" fillId="2" borderId="1" xfId="0" applyFont="1" applyFill="1" applyBorder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left" indent="1"/>
    </xf>
    <xf numFmtId="3" fontId="5" fillId="2" borderId="0" xfId="0" applyNumberFormat="1" applyFont="1" applyFill="1"/>
    <xf numFmtId="164" fontId="5" fillId="2" borderId="0" xfId="0" applyNumberFormat="1" applyFont="1" applyFill="1"/>
    <xf numFmtId="165" fontId="5" fillId="2" borderId="0" xfId="0" applyNumberFormat="1" applyFont="1" applyFill="1"/>
    <xf numFmtId="2" fontId="5" fillId="2" borderId="0" xfId="0" applyNumberFormat="1" applyFont="1" applyFill="1"/>
    <xf numFmtId="4" fontId="5" fillId="2" borderId="0" xfId="0" applyNumberFormat="1" applyFont="1" applyFill="1"/>
    <xf numFmtId="0" fontId="7" fillId="2" borderId="0" xfId="0" applyFont="1" applyFill="1"/>
    <xf numFmtId="0" fontId="7" fillId="2" borderId="0" xfId="0" applyFont="1" applyFill="1" applyAlignment="1">
      <alignment horizontal="right"/>
    </xf>
    <xf numFmtId="0" fontId="5" fillId="2" borderId="0" xfId="0" applyFont="1" applyFill="1" applyAlignment="1">
      <alignment vertical="top"/>
    </xf>
    <xf numFmtId="0" fontId="5" fillId="2" borderId="0" xfId="0" applyFont="1" applyFill="1" applyAlignment="1">
      <alignment horizontal="left" wrapText="1" indent="1"/>
    </xf>
    <xf numFmtId="0" fontId="7" fillId="2" borderId="0" xfId="1" applyFont="1" applyFill="1" applyAlignment="1">
      <alignment horizontal="left" indent="1"/>
    </xf>
    <xf numFmtId="2" fontId="7" fillId="2" borderId="0" xfId="1" applyNumberFormat="1" applyFont="1" applyFill="1"/>
    <xf numFmtId="0" fontId="7" fillId="2" borderId="0" xfId="1" applyFont="1" applyFill="1" applyAlignment="1">
      <alignment wrapText="1"/>
    </xf>
    <xf numFmtId="0" fontId="5" fillId="3" borderId="0" xfId="0" applyFont="1" applyFill="1"/>
    <xf numFmtId="0" fontId="5" fillId="3" borderId="0" xfId="0" applyFont="1" applyFill="1" applyAlignment="1">
      <alignment horizontal="left" indent="1"/>
    </xf>
    <xf numFmtId="3" fontId="5" fillId="3" borderId="0" xfId="0" applyNumberFormat="1" applyFont="1" applyFill="1"/>
    <xf numFmtId="0" fontId="6" fillId="2" borderId="2" xfId="0" applyFont="1" applyFill="1" applyBorder="1"/>
    <xf numFmtId="0" fontId="7" fillId="3" borderId="0" xfId="0" applyFont="1" applyFill="1"/>
    <xf numFmtId="3" fontId="5" fillId="0" borderId="0" xfId="0" applyNumberFormat="1" applyFont="1"/>
    <xf numFmtId="165" fontId="5" fillId="2" borderId="0" xfId="0" applyNumberFormat="1" applyFont="1" applyFill="1" applyAlignment="1">
      <alignment horizontal="right"/>
    </xf>
    <xf numFmtId="0" fontId="5" fillId="2" borderId="0" xfId="0" applyFont="1" applyFill="1" applyAlignment="1">
      <alignment horizontal="left" vertical="top" wrapText="1"/>
    </xf>
    <xf numFmtId="165" fontId="5" fillId="0" borderId="0" xfId="0" applyNumberFormat="1" applyFont="1" applyAlignment="1">
      <alignment horizontal="right"/>
    </xf>
    <xf numFmtId="0" fontId="6" fillId="2" borderId="0" xfId="1" applyFont="1" applyFill="1" applyAlignment="1">
      <alignment horizontal="center"/>
    </xf>
    <xf numFmtId="0" fontId="11" fillId="2" borderId="0" xfId="1" applyFont="1" applyFill="1" applyAlignment="1">
      <alignment horizontal="center"/>
    </xf>
    <xf numFmtId="0" fontId="12" fillId="2" borderId="0" xfId="1" applyFont="1" applyFill="1" applyAlignment="1">
      <alignment horizontal="center"/>
    </xf>
    <xf numFmtId="0" fontId="13" fillId="2" borderId="0" xfId="1" applyFont="1" applyFill="1" applyAlignment="1">
      <alignment horizontal="center"/>
    </xf>
    <xf numFmtId="0" fontId="7" fillId="2" borderId="0" xfId="1" applyFont="1" applyFill="1" applyAlignment="1">
      <alignment horizontal="right"/>
    </xf>
    <xf numFmtId="0" fontId="7" fillId="2" borderId="1" xfId="0" applyFont="1" applyFill="1" applyBorder="1" applyAlignment="1">
      <alignment horizontal="center"/>
    </xf>
    <xf numFmtId="0" fontId="5" fillId="2" borderId="0" xfId="0" applyFont="1" applyFill="1" applyAlignment="1">
      <alignment horizontal="left" vertical="top" wrapText="1"/>
    </xf>
    <xf numFmtId="0" fontId="5" fillId="0" borderId="0" xfId="0" applyFont="1" applyAlignment="1">
      <alignment horizontal="left" vertical="top" wrapText="1"/>
    </xf>
  </cellXfs>
  <cellStyles count="17">
    <cellStyle name="Accent2 2" xfId="15" xr:uid="{00000000-0005-0000-0000-000000000000}"/>
    <cellStyle name="Accent4 2" xfId="14" xr:uid="{00000000-0005-0000-0000-000001000000}"/>
    <cellStyle name="Comma 10" xfId="11" xr:uid="{00000000-0005-0000-0000-000003000000}"/>
    <cellStyle name="Comma 2" xfId="2" xr:uid="{00000000-0005-0000-0000-000004000000}"/>
    <cellStyle name="Comma 3" xfId="6" xr:uid="{00000000-0005-0000-0000-000005000000}"/>
    <cellStyle name="Comma 4" xfId="13" xr:uid="{00000000-0005-0000-0000-000006000000}"/>
    <cellStyle name="Comma 9" xfId="4" xr:uid="{00000000-0005-0000-0000-000007000000}"/>
    <cellStyle name="Comma 9 2" xfId="8" xr:uid="{00000000-0005-0000-0000-000008000000}"/>
    <cellStyle name="Currency 5" xfId="12" xr:uid="{00000000-0005-0000-0000-00000A000000}"/>
    <cellStyle name="Normal" xfId="0" builtinId="0"/>
    <cellStyle name="Normal 10" xfId="10" xr:uid="{00000000-0005-0000-0000-00000C000000}"/>
    <cellStyle name="Normal 2" xfId="1" xr:uid="{00000000-0005-0000-0000-00000D000000}"/>
    <cellStyle name="Normal 3" xfId="16" xr:uid="{BCDEE714-F541-4B26-ACA0-DD8D6A79FDE5}"/>
    <cellStyle name="Normal 9" xfId="3" xr:uid="{00000000-0005-0000-0000-00000E000000}"/>
    <cellStyle name="Normal 9 2" xfId="7" xr:uid="{00000000-0005-0000-0000-00000F000000}"/>
    <cellStyle name="Percent 4" xfId="5" xr:uid="{00000000-0005-0000-0000-000011000000}"/>
    <cellStyle name="Percent 4 2" xfId="9" xr:uid="{00000000-0005-0000-0000-00001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S86"/>
  <sheetViews>
    <sheetView tabSelected="1" view="pageBreakPreview" zoomScale="85" zoomScaleNormal="100" zoomScaleSheetLayoutView="85" workbookViewId="0">
      <selection activeCell="D6" sqref="D6"/>
    </sheetView>
  </sheetViews>
  <sheetFormatPr defaultColWidth="9.08984375" defaultRowHeight="12.5" x14ac:dyDescent="0.25"/>
  <cols>
    <col min="1" max="1" width="3.81640625" style="2" customWidth="1"/>
    <col min="2" max="2" width="5.36328125" style="2" customWidth="1"/>
    <col min="3" max="3" width="1.90625" style="2" customWidth="1"/>
    <col min="4" max="4" width="32.36328125" style="2" customWidth="1"/>
    <col min="5" max="5" width="9.81640625" style="2" customWidth="1"/>
    <col min="6" max="6" width="12.08984375" style="2" customWidth="1"/>
    <col min="7" max="7" width="1.90625" style="2" customWidth="1"/>
    <col min="8" max="8" width="11.90625" style="2" customWidth="1"/>
    <col min="9" max="9" width="11.453125" style="2" customWidth="1"/>
    <col min="10" max="12" width="11.90625" style="2" customWidth="1"/>
    <col min="20" max="16384" width="9.08984375" style="2"/>
  </cols>
  <sheetData>
    <row r="1" spans="2:12" x14ac:dyDescent="0.25">
      <c r="L1" s="57" t="s">
        <v>69</v>
      </c>
    </row>
    <row r="2" spans="2:12" x14ac:dyDescent="0.25">
      <c r="L2" s="57" t="s">
        <v>70</v>
      </c>
    </row>
    <row r="3" spans="2:12" s="1" customFormat="1" ht="15" x14ac:dyDescent="0.3">
      <c r="C3" s="54"/>
      <c r="D3" s="55"/>
      <c r="F3" s="54"/>
      <c r="G3" s="53" t="s">
        <v>37</v>
      </c>
      <c r="I3" s="54"/>
      <c r="J3" s="54"/>
      <c r="K3" s="54"/>
      <c r="L3" s="54"/>
    </row>
    <row r="4" spans="2:12" s="1" customFormat="1" ht="15" x14ac:dyDescent="0.3">
      <c r="C4" s="54"/>
      <c r="F4" s="56"/>
      <c r="G4" s="53" t="s">
        <v>38</v>
      </c>
      <c r="H4" s="54"/>
      <c r="J4" s="54"/>
      <c r="K4" s="54"/>
      <c r="L4" s="54"/>
    </row>
    <row r="5" spans="2:12" x14ac:dyDescent="0.25">
      <c r="B5" s="3"/>
      <c r="C5" s="4"/>
      <c r="D5" s="5"/>
      <c r="E5" s="5"/>
      <c r="F5" s="4"/>
      <c r="G5" s="4"/>
      <c r="H5" s="4"/>
      <c r="I5" s="4"/>
      <c r="J5" s="4"/>
      <c r="K5" s="4"/>
      <c r="L5" s="4"/>
    </row>
    <row r="6" spans="2:12" s="6" customFormat="1" x14ac:dyDescent="0.25">
      <c r="D6" s="7"/>
      <c r="E6" s="7"/>
      <c r="G6" s="8"/>
      <c r="H6" s="8"/>
      <c r="I6" s="9"/>
      <c r="J6" s="58" t="s">
        <v>58</v>
      </c>
      <c r="K6" s="58"/>
      <c r="L6" s="58"/>
    </row>
    <row r="7" spans="2:12" s="10" customFormat="1" ht="37.5" x14ac:dyDescent="0.25">
      <c r="B7" s="11" t="s">
        <v>0</v>
      </c>
      <c r="C7" s="12"/>
      <c r="D7" s="11" t="s">
        <v>1</v>
      </c>
      <c r="E7" s="13" t="s">
        <v>66</v>
      </c>
      <c r="F7" s="13" t="s">
        <v>64</v>
      </c>
      <c r="G7" s="11"/>
      <c r="H7" s="11" t="s">
        <v>60</v>
      </c>
      <c r="I7" s="11" t="s">
        <v>68</v>
      </c>
      <c r="J7" s="11" t="s">
        <v>61</v>
      </c>
      <c r="K7" s="11" t="s">
        <v>62</v>
      </c>
      <c r="L7" s="11" t="s">
        <v>63</v>
      </c>
    </row>
    <row r="8" spans="2:12" x14ac:dyDescent="0.25">
      <c r="B8" s="2">
        <v>1</v>
      </c>
      <c r="D8" s="14" t="s">
        <v>2</v>
      </c>
      <c r="H8" s="15"/>
    </row>
    <row r="9" spans="2:12" x14ac:dyDescent="0.25">
      <c r="B9" s="2">
        <v>2</v>
      </c>
      <c r="D9" s="16" t="s">
        <v>3</v>
      </c>
      <c r="E9" s="15">
        <v>1858.0820814393944</v>
      </c>
      <c r="F9" s="15">
        <v>1898.2087205643945</v>
      </c>
      <c r="G9" s="15"/>
      <c r="H9" s="15">
        <v>1889.1666666666667</v>
      </c>
      <c r="I9" s="15">
        <v>1968.1666666666667</v>
      </c>
      <c r="J9" s="15">
        <v>2007.6549999999997</v>
      </c>
      <c r="K9" s="15">
        <v>2047.6480999999997</v>
      </c>
      <c r="L9" s="15">
        <v>2088.2410620000005</v>
      </c>
    </row>
    <row r="10" spans="2:12" x14ac:dyDescent="0.25">
      <c r="B10" s="2">
        <v>3</v>
      </c>
      <c r="D10" s="16" t="s">
        <v>4</v>
      </c>
      <c r="E10" s="15">
        <v>17692.784046871151</v>
      </c>
      <c r="F10" s="15">
        <v>18090.339959899033</v>
      </c>
      <c r="G10" s="15"/>
      <c r="H10" s="15">
        <v>17327.518319999999</v>
      </c>
      <c r="I10" s="15">
        <v>18988.966</v>
      </c>
      <c r="J10" s="15">
        <v>19368.745320000002</v>
      </c>
      <c r="K10" s="15">
        <v>19756.120226400002</v>
      </c>
      <c r="L10" s="15">
        <v>20151.242630927998</v>
      </c>
    </row>
    <row r="11" spans="2:12" x14ac:dyDescent="0.25">
      <c r="B11" s="2">
        <v>4</v>
      </c>
      <c r="D11" s="16" t="s">
        <v>5</v>
      </c>
      <c r="E11" s="17">
        <f>E10/E9</f>
        <v>9.5220680634114618</v>
      </c>
      <c r="F11" s="17">
        <f>F10/F9</f>
        <v>9.5302164424364406</v>
      </c>
      <c r="G11" s="17"/>
      <c r="H11" s="17">
        <f>H10/H9</f>
        <v>9.1720432218791341</v>
      </c>
      <c r="I11" s="17">
        <f>I10/I9</f>
        <v>9.6480477601829104</v>
      </c>
      <c r="J11" s="17">
        <f>J10/J9</f>
        <v>9.6474470563916626</v>
      </c>
      <c r="K11" s="17">
        <f>K10/K9</f>
        <v>9.6482008927217553</v>
      </c>
      <c r="L11" s="17">
        <f>L10/L9</f>
        <v>9.6498641836054428</v>
      </c>
    </row>
    <row r="12" spans="2:12" x14ac:dyDescent="0.25">
      <c r="B12" s="2">
        <v>5</v>
      </c>
      <c r="D12" s="16" t="s">
        <v>6</v>
      </c>
      <c r="E12" s="15">
        <v>2531.7944661363281</v>
      </c>
      <c r="F12" s="15">
        <v>2610.7132577603902</v>
      </c>
      <c r="G12" s="15"/>
      <c r="H12" s="15">
        <v>2471.7111500000005</v>
      </c>
      <c r="I12" s="15">
        <v>2748.5566199999989</v>
      </c>
      <c r="J12" s="15">
        <v>2822.5968455111156</v>
      </c>
      <c r="K12" s="15">
        <v>2879.0487824213374</v>
      </c>
      <c r="L12" s="15">
        <v>2936.6297580697637</v>
      </c>
    </row>
    <row r="13" spans="2:12" x14ac:dyDescent="0.25">
      <c r="B13" s="2">
        <v>6</v>
      </c>
      <c r="D13" s="16" t="s">
        <v>7</v>
      </c>
      <c r="E13" s="18">
        <f>SUM(E12/E10)*100</f>
        <v>14.309757353219144</v>
      </c>
      <c r="F13" s="18">
        <f>SUM(F12/F10)*100</f>
        <v>14.43153231806353</v>
      </c>
      <c r="G13" s="18"/>
      <c r="H13" s="18">
        <f>SUM(H12/H10)*100</f>
        <v>14.264657548490767</v>
      </c>
      <c r="I13" s="18">
        <f>SUM(I12/I10)*100</f>
        <v>14.474493345240594</v>
      </c>
      <c r="J13" s="18">
        <f>SUM(J12/J10)*100</f>
        <v>14.572946253759278</v>
      </c>
      <c r="K13" s="18">
        <f>SUM(K12/K10)*100</f>
        <v>14.572946253759275</v>
      </c>
      <c r="L13" s="18">
        <f>SUM(L12/L10)*100</f>
        <v>14.572946253759275</v>
      </c>
    </row>
    <row r="14" spans="2:12" x14ac:dyDescent="0.25">
      <c r="B14" s="2">
        <v>7</v>
      </c>
      <c r="D14" s="14" t="s">
        <v>15</v>
      </c>
    </row>
    <row r="15" spans="2:12" x14ac:dyDescent="0.25">
      <c r="B15" s="2">
        <v>8</v>
      </c>
      <c r="D15" s="16" t="s">
        <v>3</v>
      </c>
      <c r="E15" s="15">
        <v>528.82104861111111</v>
      </c>
      <c r="F15" s="15">
        <v>536.12350198263891</v>
      </c>
      <c r="G15" s="15"/>
      <c r="H15" s="15">
        <v>560.66666666666663</v>
      </c>
      <c r="I15" s="15">
        <v>611.83333333333337</v>
      </c>
      <c r="J15" s="15">
        <v>618.39750000000004</v>
      </c>
      <c r="K15" s="15">
        <v>624.26980833333334</v>
      </c>
      <c r="L15" s="15">
        <v>630.20083974999977</v>
      </c>
    </row>
    <row r="16" spans="2:12" x14ac:dyDescent="0.25">
      <c r="B16" s="2">
        <v>9</v>
      </c>
      <c r="D16" s="16" t="s">
        <v>4</v>
      </c>
      <c r="E16" s="15">
        <v>38568.709158506084</v>
      </c>
      <c r="F16" s="15">
        <v>44698.259126585959</v>
      </c>
      <c r="G16" s="15"/>
      <c r="H16" s="15">
        <v>39502.035609999999</v>
      </c>
      <c r="I16" s="15">
        <v>39519.889000000003</v>
      </c>
      <c r="J16" s="15">
        <v>39780.75189</v>
      </c>
      <c r="K16" s="15">
        <v>40044.223408899998</v>
      </c>
      <c r="L16" s="15">
        <v>40310.329642989003</v>
      </c>
    </row>
    <row r="17" spans="2:12" x14ac:dyDescent="0.25">
      <c r="B17" s="2">
        <v>10</v>
      </c>
      <c r="D17" s="16" t="s">
        <v>5</v>
      </c>
      <c r="E17" s="17">
        <f>E16/E15</f>
        <v>72.93338504547512</v>
      </c>
      <c r="F17" s="17">
        <f>F16/F15</f>
        <v>83.373064156462604</v>
      </c>
      <c r="G17" s="17"/>
      <c r="H17" s="17">
        <f>H16/H15</f>
        <v>70.455473739595718</v>
      </c>
      <c r="I17" s="17">
        <f>I16/I15</f>
        <v>64.592572596022876</v>
      </c>
      <c r="J17" s="17">
        <f>J16/J15</f>
        <v>64.328772173238079</v>
      </c>
      <c r="K17" s="17">
        <f>K16/K15</f>
        <v>64.145699302372947</v>
      </c>
      <c r="L17" s="17">
        <f>L16/L15</f>
        <v>63.96425885274936</v>
      </c>
    </row>
    <row r="18" spans="2:12" x14ac:dyDescent="0.25">
      <c r="B18" s="2">
        <v>11</v>
      </c>
      <c r="D18" s="16" t="s">
        <v>6</v>
      </c>
      <c r="E18" s="15">
        <v>6271.980312051458</v>
      </c>
      <c r="F18" s="15">
        <v>7175.0888690444954</v>
      </c>
      <c r="G18" s="15"/>
      <c r="H18" s="15">
        <v>6475.8341599999912</v>
      </c>
      <c r="I18" s="15">
        <v>6859.5120999999999</v>
      </c>
      <c r="J18" s="15">
        <v>6495.5549516763685</v>
      </c>
      <c r="K18" s="15">
        <v>6539.085131146453</v>
      </c>
      <c r="L18" s="15">
        <v>6583.0506124112408</v>
      </c>
    </row>
    <row r="19" spans="2:12" x14ac:dyDescent="0.25">
      <c r="B19" s="2">
        <v>12</v>
      </c>
      <c r="D19" s="16" t="s">
        <v>7</v>
      </c>
      <c r="E19" s="18">
        <f>SUM(E18/E16)*100</f>
        <v>16.261836210995444</v>
      </c>
      <c r="F19" s="18">
        <f>SUM(F18/F16)*100</f>
        <v>16.052278118314554</v>
      </c>
      <c r="G19" s="18"/>
      <c r="H19" s="18">
        <f>SUM(H18/H16)*100</f>
        <v>16.393672022209973</v>
      </c>
      <c r="I19" s="18">
        <f>SUM(I18/I16)*100</f>
        <v>17.357113781367147</v>
      </c>
      <c r="J19" s="18">
        <f>SUM(J18/J16)*100</f>
        <v>16.32838657659763</v>
      </c>
      <c r="K19" s="18">
        <f>SUM(K18/K16)*100</f>
        <v>16.329658998189274</v>
      </c>
      <c r="L19" s="18">
        <f>SUM(L18/L16)*100</f>
        <v>16.330927260368362</v>
      </c>
    </row>
    <row r="20" spans="2:12" x14ac:dyDescent="0.25">
      <c r="B20" s="2">
        <v>13</v>
      </c>
      <c r="D20" s="14" t="s">
        <v>8</v>
      </c>
    </row>
    <row r="21" spans="2:12" x14ac:dyDescent="0.25">
      <c r="B21" s="2">
        <v>14</v>
      </c>
      <c r="D21" s="16" t="s">
        <v>4</v>
      </c>
      <c r="E21" s="15">
        <v>75045.114138777761</v>
      </c>
      <c r="F21" s="15">
        <v>69367.817880341725</v>
      </c>
      <c r="G21" s="15"/>
      <c r="H21" s="15">
        <v>74498.325999999972</v>
      </c>
      <c r="I21" s="15">
        <v>46126.720000000016</v>
      </c>
      <c r="J21" s="15">
        <v>42795.943480341724</v>
      </c>
      <c r="K21" s="15">
        <v>42795.943480341724</v>
      </c>
      <c r="L21" s="15">
        <v>42795.943480341724</v>
      </c>
    </row>
    <row r="22" spans="2:12" x14ac:dyDescent="0.25">
      <c r="B22" s="2">
        <v>15</v>
      </c>
      <c r="D22" s="16" t="s">
        <v>6</v>
      </c>
      <c r="E22" s="15">
        <v>9771.6449237509587</v>
      </c>
      <c r="F22" s="15">
        <v>8808.7146814176231</v>
      </c>
      <c r="G22" s="15"/>
      <c r="H22" s="15">
        <v>9585.901828459997</v>
      </c>
      <c r="I22" s="15">
        <v>6887.8961032000007</v>
      </c>
      <c r="J22" s="15">
        <v>5724.2993867967334</v>
      </c>
      <c r="K22" s="15">
        <v>5628.0217867967331</v>
      </c>
      <c r="L22" s="15">
        <v>5628.0217867967331</v>
      </c>
    </row>
    <row r="23" spans="2:12" x14ac:dyDescent="0.25">
      <c r="B23" s="2">
        <v>16</v>
      </c>
      <c r="D23" s="16" t="s">
        <v>7</v>
      </c>
      <c r="E23" s="18">
        <f>IF(E21=0,0,SUM(E22/E21)*100)</f>
        <v>13.021027465799664</v>
      </c>
      <c r="F23" s="18">
        <f>IF(F21=0,0,SUM(F22/F21)*100)</f>
        <v>12.698561019480966</v>
      </c>
      <c r="G23" s="18"/>
      <c r="H23" s="18">
        <f>SUM(H22/H21)*100</f>
        <v>12.867271445079185</v>
      </c>
      <c r="I23" s="18">
        <f>SUM(I22/I21)*100</f>
        <v>14.93255124838705</v>
      </c>
      <c r="J23" s="18">
        <f>SUM(J22/J21)*100</f>
        <v>13.375799015685178</v>
      </c>
      <c r="K23" s="18">
        <f>SUM(K22/K21)*100</f>
        <v>13.150830029911504</v>
      </c>
      <c r="L23" s="18">
        <f>SUM(L22/L21)*100</f>
        <v>13.150830029911504</v>
      </c>
    </row>
    <row r="24" spans="2:12" x14ac:dyDescent="0.25">
      <c r="B24" s="2">
        <v>17</v>
      </c>
      <c r="D24" s="14" t="s">
        <v>9</v>
      </c>
    </row>
    <row r="25" spans="2:12" x14ac:dyDescent="0.25">
      <c r="B25" s="2">
        <v>18</v>
      </c>
      <c r="D25" s="16" t="s">
        <v>4</v>
      </c>
      <c r="E25" s="15">
        <v>168.18</v>
      </c>
      <c r="F25" s="15">
        <v>168.18</v>
      </c>
      <c r="G25" s="15"/>
      <c r="H25" s="15">
        <v>167.70400000000001</v>
      </c>
      <c r="I25" s="15">
        <v>172.465</v>
      </c>
      <c r="J25" s="15">
        <v>171.29300000000001</v>
      </c>
      <c r="K25" s="15">
        <v>171.29300000000001</v>
      </c>
      <c r="L25" s="15">
        <v>171.29300000000001</v>
      </c>
    </row>
    <row r="26" spans="2:12" x14ac:dyDescent="0.25">
      <c r="B26" s="2">
        <v>19</v>
      </c>
      <c r="D26" s="16" t="s">
        <v>6</v>
      </c>
      <c r="E26" s="15">
        <v>82.172530000000009</v>
      </c>
      <c r="F26" s="15">
        <v>82.172530000000009</v>
      </c>
      <c r="G26" s="15"/>
      <c r="H26" s="15">
        <v>82.824780000000018</v>
      </c>
      <c r="I26" s="15">
        <v>83.222580000000008</v>
      </c>
      <c r="J26" s="15">
        <v>83.222580000000008</v>
      </c>
      <c r="K26" s="15">
        <v>83.222580000000008</v>
      </c>
      <c r="L26" s="15">
        <v>83.222580000000008</v>
      </c>
    </row>
    <row r="27" spans="2:12" x14ac:dyDescent="0.25">
      <c r="B27" s="2">
        <v>20</v>
      </c>
      <c r="D27" s="16" t="s">
        <v>7</v>
      </c>
      <c r="E27" s="18">
        <f>SUM(E26/E25)*100</f>
        <v>48.859870376977049</v>
      </c>
      <c r="F27" s="18">
        <f>SUM(F26/F25)*100</f>
        <v>48.859870376977049</v>
      </c>
      <c r="G27" s="18"/>
      <c r="H27" s="18">
        <f>SUM(H26/H25)*100</f>
        <v>49.387480322472939</v>
      </c>
      <c r="I27" s="18">
        <f>SUM(I26/I25)*100</f>
        <v>48.254764734873746</v>
      </c>
      <c r="J27" s="18">
        <f>SUM(J26/J25)*100</f>
        <v>48.584927580228033</v>
      </c>
      <c r="K27" s="18">
        <f>SUM(K26/K25)*100</f>
        <v>48.584927580228033</v>
      </c>
      <c r="L27" s="18">
        <f>SUM(L26/L25)*100</f>
        <v>48.584927580228033</v>
      </c>
    </row>
    <row r="28" spans="2:12" x14ac:dyDescent="0.25">
      <c r="B28" s="2">
        <v>21</v>
      </c>
      <c r="D28" s="14" t="s">
        <v>10</v>
      </c>
    </row>
    <row r="29" spans="2:12" x14ac:dyDescent="0.25">
      <c r="B29" s="2">
        <v>22</v>
      </c>
      <c r="D29" s="16" t="s">
        <v>4</v>
      </c>
      <c r="E29" s="15">
        <v>8.8439999999999994</v>
      </c>
      <c r="F29" s="15">
        <v>8.8439999999999994</v>
      </c>
      <c r="G29" s="15"/>
      <c r="H29" s="15">
        <v>8.6440000000000001</v>
      </c>
      <c r="I29" s="15">
        <v>9.968</v>
      </c>
      <c r="J29" s="15">
        <v>9.82</v>
      </c>
      <c r="K29" s="15">
        <v>9.82</v>
      </c>
      <c r="L29" s="15">
        <v>9.82</v>
      </c>
    </row>
    <row r="30" spans="2:12" x14ac:dyDescent="0.25">
      <c r="B30" s="2">
        <v>23</v>
      </c>
      <c r="D30" s="16" t="s">
        <v>6</v>
      </c>
      <c r="E30" s="15">
        <v>2.4143700000000003</v>
      </c>
      <c r="F30" s="15">
        <v>2.4143700000000003</v>
      </c>
      <c r="G30" s="15"/>
      <c r="H30" s="15">
        <v>2.5282800000000001</v>
      </c>
      <c r="I30" s="15">
        <v>2.6421199999999998</v>
      </c>
      <c r="J30" s="15">
        <v>2.6421199999999998</v>
      </c>
      <c r="K30" s="15">
        <v>2.6421199999999998</v>
      </c>
      <c r="L30" s="15">
        <v>2.6421199999999998</v>
      </c>
    </row>
    <row r="31" spans="2:12" x14ac:dyDescent="0.25">
      <c r="B31" s="2">
        <v>24</v>
      </c>
      <c r="D31" s="16" t="s">
        <v>7</v>
      </c>
      <c r="E31" s="18">
        <f>SUM(E30/E29)*100</f>
        <v>27.299525101763916</v>
      </c>
      <c r="F31" s="18">
        <f>SUM(F30/F29)*100</f>
        <v>27.299525101763916</v>
      </c>
      <c r="G31" s="18"/>
      <c r="H31" s="18">
        <f>SUM(H30/H29)*100</f>
        <v>29.248958815363256</v>
      </c>
      <c r="I31" s="18">
        <f>SUM(I30/I29)*100</f>
        <v>26.506019261637238</v>
      </c>
      <c r="J31" s="18">
        <f>SUM(J30/J29)*100</f>
        <v>26.905498981670057</v>
      </c>
      <c r="K31" s="18">
        <f>SUM(K30/K29)*100</f>
        <v>26.905498981670057</v>
      </c>
      <c r="L31" s="18">
        <f>SUM(L30/L29)*100</f>
        <v>26.905498981670057</v>
      </c>
    </row>
    <row r="32" spans="2:12" x14ac:dyDescent="0.25">
      <c r="B32" s="2">
        <v>25</v>
      </c>
      <c r="D32" s="19" t="s">
        <v>35</v>
      </c>
    </row>
    <row r="33" spans="2:12" x14ac:dyDescent="0.25">
      <c r="B33" s="2">
        <v>26</v>
      </c>
      <c r="D33" s="16" t="s">
        <v>3</v>
      </c>
      <c r="E33" s="15">
        <f>E9+E15</f>
        <v>2386.9031300505058</v>
      </c>
      <c r="F33" s="15">
        <f>F9+F15</f>
        <v>2434.3322225470333</v>
      </c>
      <c r="G33" s="15"/>
      <c r="H33" s="15">
        <f>H9+H15</f>
        <v>2449.8333333333335</v>
      </c>
      <c r="I33" s="15">
        <f>I9+I15</f>
        <v>2580</v>
      </c>
      <c r="J33" s="15">
        <f>J9+J15</f>
        <v>2626.0524999999998</v>
      </c>
      <c r="K33" s="15">
        <f>K9+K15</f>
        <v>2671.9179083333329</v>
      </c>
      <c r="L33" s="15">
        <f>L9+L15</f>
        <v>2718.4419017500004</v>
      </c>
    </row>
    <row r="34" spans="2:12" x14ac:dyDescent="0.25">
      <c r="B34" s="2">
        <v>27</v>
      </c>
      <c r="D34" s="16" t="s">
        <v>4</v>
      </c>
      <c r="E34" s="15">
        <f>E10+E16+E21+E25+E29</f>
        <v>131483.631344155</v>
      </c>
      <c r="F34" s="15">
        <f>F10+F16+F21+F25+F29</f>
        <v>132333.44096682672</v>
      </c>
      <c r="G34" s="15"/>
      <c r="H34" s="15">
        <f>H10+H16+H21+H25+H29</f>
        <v>131504.22792999996</v>
      </c>
      <c r="I34" s="15">
        <f>I10+I16+I21+I25+I29</f>
        <v>104818.008</v>
      </c>
      <c r="J34" s="15">
        <f>J10+J16+J21+J25+J29</f>
        <v>102126.55369034174</v>
      </c>
      <c r="K34" s="15">
        <f>K10+K16+K21+K25+K29</f>
        <v>102777.40011564174</v>
      </c>
      <c r="L34" s="15">
        <f>L10+L16+L21+L25+L29</f>
        <v>103438.62875425874</v>
      </c>
    </row>
    <row r="35" spans="2:12" x14ac:dyDescent="0.25">
      <c r="B35" s="2">
        <v>28</v>
      </c>
      <c r="D35" s="16" t="s">
        <v>6</v>
      </c>
      <c r="E35" s="15">
        <f>E12+E18+E22+E26+E30</f>
        <v>18660.006601938741</v>
      </c>
      <c r="F35" s="15">
        <f>F12+F18+F22+F26+F30</f>
        <v>18679.103708222505</v>
      </c>
      <c r="G35" s="15"/>
      <c r="H35" s="15">
        <f>H12+H18+H22+H26+H30</f>
        <v>18618.800198459987</v>
      </c>
      <c r="I35" s="15">
        <f>I12+I18+I22+I26+I30</f>
        <v>16581.829523200002</v>
      </c>
      <c r="J35" s="15">
        <f>J12+J18+J22+J26+J30</f>
        <v>15128.315883984216</v>
      </c>
      <c r="K35" s="15">
        <f>K12+K18+K22+K26+K30</f>
        <v>15132.020400364523</v>
      </c>
      <c r="L35" s="15">
        <f>L12+L18+L22+L26+L30</f>
        <v>15233.566857277738</v>
      </c>
    </row>
    <row r="36" spans="2:12" x14ac:dyDescent="0.25">
      <c r="B36" s="2">
        <v>29</v>
      </c>
      <c r="D36" s="16" t="s">
        <v>7</v>
      </c>
      <c r="E36" s="18">
        <f>SUM(E35/E34)*100</f>
        <v>14.19188564475882</v>
      </c>
      <c r="F36" s="18">
        <f>SUM(F35/F34)*100</f>
        <v>14.11518023845913</v>
      </c>
      <c r="G36" s="18"/>
      <c r="H36" s="18">
        <f>SUM(H35/H34)*100</f>
        <v>14.158328208558299</v>
      </c>
      <c r="I36" s="18">
        <f>SUM(I35/I34)*100</f>
        <v>15.819638094248081</v>
      </c>
      <c r="J36" s="18">
        <f>SUM(J35/J34)*100</f>
        <v>14.813303041493825</v>
      </c>
      <c r="K36" s="18">
        <f>SUM(K35/K34)*100</f>
        <v>14.723100976808592</v>
      </c>
      <c r="L36" s="18">
        <f>SUM(L35/L34)*100</f>
        <v>14.727154681708351</v>
      </c>
    </row>
    <row r="37" spans="2:12" x14ac:dyDescent="0.25">
      <c r="B37" s="2">
        <v>30</v>
      </c>
      <c r="D37" s="14" t="s">
        <v>11</v>
      </c>
    </row>
    <row r="38" spans="2:12" x14ac:dyDescent="0.25">
      <c r="B38" s="2">
        <v>31</v>
      </c>
      <c r="D38" s="16" t="s">
        <v>4</v>
      </c>
      <c r="E38" s="15">
        <v>351291.2260568515</v>
      </c>
      <c r="F38" s="15">
        <v>362365.08968331735</v>
      </c>
      <c r="G38" s="15"/>
      <c r="H38" s="15">
        <v>347703.94134344504</v>
      </c>
      <c r="I38" s="15">
        <v>374830.9191308131</v>
      </c>
      <c r="J38" s="15">
        <v>373661.72433434631</v>
      </c>
      <c r="K38" s="15">
        <v>381928.91553150013</v>
      </c>
      <c r="L38" s="15">
        <v>390419.54533434892</v>
      </c>
    </row>
    <row r="39" spans="2:12" x14ac:dyDescent="0.25">
      <c r="B39" s="2">
        <v>32</v>
      </c>
      <c r="D39" s="16" t="s">
        <v>6</v>
      </c>
      <c r="E39" s="15">
        <v>29150.145938197533</v>
      </c>
      <c r="F39" s="15">
        <v>30069.055141921675</v>
      </c>
      <c r="G39" s="15"/>
      <c r="H39" s="15">
        <v>28852.473052679074</v>
      </c>
      <c r="I39" s="15">
        <v>31103.469669474878</v>
      </c>
      <c r="J39" s="15">
        <v>31006.449885264057</v>
      </c>
      <c r="K39" s="15">
        <v>31692.46141080387</v>
      </c>
      <c r="L39" s="15">
        <v>32397.013871844272</v>
      </c>
    </row>
    <row r="40" spans="2:12" x14ac:dyDescent="0.25">
      <c r="B40" s="2">
        <v>33</v>
      </c>
      <c r="D40" s="16" t="s">
        <v>7</v>
      </c>
      <c r="E40" s="18">
        <f>SUM(E39/E38)*100</f>
        <v>8.2979999999999983</v>
      </c>
      <c r="F40" s="18">
        <f>SUM(F39/F38)*100</f>
        <v>8.2980000000000018</v>
      </c>
      <c r="G40" s="18"/>
      <c r="H40" s="18">
        <f>SUM(H39/H38)*100</f>
        <v>8.2980000000000018</v>
      </c>
      <c r="I40" s="18">
        <f>SUM(I39/I38)*100</f>
        <v>8.2980000000000018</v>
      </c>
      <c r="J40" s="18">
        <f>SUM(J39/J38)*100</f>
        <v>8.298</v>
      </c>
      <c r="K40" s="18">
        <f>SUM(K39/K38)*100</f>
        <v>8.2979999999999965</v>
      </c>
      <c r="L40" s="18">
        <f>SUM(L39/L38)*100</f>
        <v>8.298</v>
      </c>
    </row>
    <row r="41" spans="2:12" x14ac:dyDescent="0.25">
      <c r="B41" s="2">
        <v>34</v>
      </c>
      <c r="D41" s="19" t="s">
        <v>14</v>
      </c>
    </row>
    <row r="42" spans="2:12" x14ac:dyDescent="0.25">
      <c r="B42" s="2">
        <v>35</v>
      </c>
      <c r="D42" s="16" t="s">
        <v>4</v>
      </c>
      <c r="E42" s="15">
        <f>E34+E38</f>
        <v>482774.85740100651</v>
      </c>
      <c r="F42" s="15">
        <f>F34+F38</f>
        <v>494698.53065014409</v>
      </c>
      <c r="G42" s="15"/>
      <c r="H42" s="15">
        <f t="shared" ref="H42:L43" si="0">H34+H38</f>
        <v>479208.16927344503</v>
      </c>
      <c r="I42" s="15">
        <f t="shared" si="0"/>
        <v>479648.92713081313</v>
      </c>
      <c r="J42" s="15">
        <f t="shared" si="0"/>
        <v>475788.27802468801</v>
      </c>
      <c r="K42" s="15">
        <f t="shared" si="0"/>
        <v>484706.31564714189</v>
      </c>
      <c r="L42" s="15">
        <f t="shared" si="0"/>
        <v>493858.17408860766</v>
      </c>
    </row>
    <row r="43" spans="2:12" x14ac:dyDescent="0.25">
      <c r="B43" s="2">
        <v>36</v>
      </c>
      <c r="D43" s="16" t="s">
        <v>6</v>
      </c>
      <c r="E43" s="15">
        <f>E35+E39</f>
        <v>47810.152540136274</v>
      </c>
      <c r="F43" s="15">
        <f>F35+F39</f>
        <v>48748.15885014418</v>
      </c>
      <c r="G43" s="15"/>
      <c r="H43" s="15">
        <f t="shared" si="0"/>
        <v>47471.273251139064</v>
      </c>
      <c r="I43" s="15">
        <f t="shared" si="0"/>
        <v>47685.29919267488</v>
      </c>
      <c r="J43" s="15">
        <f t="shared" si="0"/>
        <v>46134.765769248275</v>
      </c>
      <c r="K43" s="15">
        <f t="shared" si="0"/>
        <v>46824.481811168393</v>
      </c>
      <c r="L43" s="15">
        <f t="shared" si="0"/>
        <v>47630.580729122012</v>
      </c>
    </row>
    <row r="44" spans="2:12" x14ac:dyDescent="0.25">
      <c r="B44" s="2">
        <v>37</v>
      </c>
      <c r="D44" s="16" t="s">
        <v>7</v>
      </c>
      <c r="E44" s="18">
        <f>SUM(E43/E42)*100</f>
        <v>9.9031985214639704</v>
      </c>
      <c r="F44" s="18">
        <f>SUM(F43/F42)*100</f>
        <v>9.8541143403191924</v>
      </c>
      <c r="G44" s="18"/>
      <c r="H44" s="18">
        <f>SUM(H43/H42)*100</f>
        <v>9.90619031455849</v>
      </c>
      <c r="I44" s="18">
        <f>SUM(I43/I42)*100</f>
        <v>9.9417087155643369</v>
      </c>
      <c r="J44" s="18">
        <f>SUM(J43/J42)*100</f>
        <v>9.6964906241036921</v>
      </c>
      <c r="K44" s="18">
        <f>SUM(K43/K42)*100</f>
        <v>9.6603820291988587</v>
      </c>
      <c r="L44" s="18">
        <f>SUM(L43/L42)*100</f>
        <v>9.6445868931950027</v>
      </c>
    </row>
    <row r="45" spans="2:12" x14ac:dyDescent="0.25">
      <c r="B45" s="2">
        <v>38</v>
      </c>
      <c r="D45" s="14" t="s">
        <v>13</v>
      </c>
      <c r="E45" s="20"/>
      <c r="F45" s="20"/>
      <c r="G45" s="20"/>
      <c r="H45" s="20"/>
      <c r="I45" s="20"/>
      <c r="J45" s="20"/>
      <c r="K45" s="20"/>
      <c r="L45" s="20"/>
    </row>
    <row r="46" spans="2:12" x14ac:dyDescent="0.25">
      <c r="B46" s="2">
        <v>39</v>
      </c>
      <c r="D46" s="16" t="s">
        <v>4</v>
      </c>
      <c r="E46" s="15">
        <v>2931.1849999999999</v>
      </c>
      <c r="F46" s="15">
        <v>2931.11</v>
      </c>
      <c r="G46" s="15"/>
      <c r="H46" s="15">
        <v>2213.77</v>
      </c>
      <c r="I46" s="15">
        <v>3698.66</v>
      </c>
      <c r="J46" s="15">
        <v>2931.11</v>
      </c>
      <c r="K46" s="15">
        <v>2931.11</v>
      </c>
      <c r="L46" s="15">
        <v>2931.11</v>
      </c>
    </row>
    <row r="47" spans="2:12" x14ac:dyDescent="0.25">
      <c r="B47" s="2">
        <v>40</v>
      </c>
      <c r="D47" s="16" t="s">
        <v>6</v>
      </c>
      <c r="E47" s="15">
        <v>357.60426999999999</v>
      </c>
      <c r="F47" s="15">
        <v>357.59541999999999</v>
      </c>
      <c r="G47" s="15"/>
      <c r="H47" s="15">
        <v>226.66228999999998</v>
      </c>
      <c r="I47" s="15">
        <v>378.854805</v>
      </c>
      <c r="J47" s="15">
        <v>287.24878000000001</v>
      </c>
      <c r="K47" s="15">
        <v>287.24878000000001</v>
      </c>
      <c r="L47" s="15">
        <v>287.24878000000001</v>
      </c>
    </row>
    <row r="48" spans="2:12" x14ac:dyDescent="0.25">
      <c r="B48" s="2">
        <v>41</v>
      </c>
      <c r="D48" s="16" t="s">
        <v>7</v>
      </c>
      <c r="E48" s="18">
        <f>IFERROR(SUM(E47/E46)*100,0)</f>
        <v>12.199989765231468</v>
      </c>
      <c r="F48" s="18">
        <f>IFERROR(SUM(F47/F46)*100,0)</f>
        <v>12.2</v>
      </c>
      <c r="G48" s="18"/>
      <c r="H48" s="18">
        <f>IFERROR(SUM(H47/H46)*100,0)</f>
        <v>10.238746120870731</v>
      </c>
      <c r="I48" s="18">
        <f>IFERROR(SUM(I47/I46)*100,0)</f>
        <v>10.243028691472048</v>
      </c>
      <c r="J48" s="18">
        <f>IFERROR(SUM(J47/J46)*100,0)</f>
        <v>9.8000000000000007</v>
      </c>
      <c r="K48" s="18">
        <f>IFERROR(SUM(K47/K46)*100,0)</f>
        <v>9.8000000000000007</v>
      </c>
      <c r="L48" s="18">
        <f>IFERROR(SUM(L47/L46)*100,0)</f>
        <v>9.8000000000000007</v>
      </c>
    </row>
    <row r="49" spans="2:19" x14ac:dyDescent="0.25">
      <c r="B49" s="2">
        <v>42</v>
      </c>
      <c r="D49" s="14" t="s">
        <v>12</v>
      </c>
    </row>
    <row r="50" spans="2:19" x14ac:dyDescent="0.25">
      <c r="B50" s="2">
        <v>43</v>
      </c>
      <c r="D50" s="16" t="s">
        <v>4</v>
      </c>
      <c r="E50" s="21">
        <f>E42+E46</f>
        <v>485706.0424010065</v>
      </c>
      <c r="F50" s="21">
        <f>F42+F46</f>
        <v>497629.64065014408</v>
      </c>
      <c r="G50" s="21"/>
      <c r="H50" s="21">
        <f t="shared" ref="H50:L51" si="1">H42+H46</f>
        <v>481421.93927344505</v>
      </c>
      <c r="I50" s="21">
        <f t="shared" si="1"/>
        <v>483347.5871308131</v>
      </c>
      <c r="J50" s="21">
        <f t="shared" si="1"/>
        <v>478719.388024688</v>
      </c>
      <c r="K50" s="21">
        <f t="shared" si="1"/>
        <v>487637.42564714188</v>
      </c>
      <c r="L50" s="21">
        <f t="shared" si="1"/>
        <v>496789.28408860764</v>
      </c>
    </row>
    <row r="51" spans="2:19" x14ac:dyDescent="0.25">
      <c r="B51" s="2">
        <v>44</v>
      </c>
      <c r="D51" s="16" t="s">
        <v>6</v>
      </c>
      <c r="E51" s="21">
        <f>E43+E47</f>
        <v>48167.756810136278</v>
      </c>
      <c r="F51" s="21">
        <f>F43+F47</f>
        <v>49105.754270144178</v>
      </c>
      <c r="G51" s="21"/>
      <c r="H51" s="21">
        <f t="shared" si="1"/>
        <v>47697.935541139064</v>
      </c>
      <c r="I51" s="21">
        <f t="shared" si="1"/>
        <v>48064.153997674883</v>
      </c>
      <c r="J51" s="21">
        <f t="shared" si="1"/>
        <v>46422.014549248277</v>
      </c>
      <c r="K51" s="21">
        <f t="shared" si="1"/>
        <v>47111.730591168394</v>
      </c>
      <c r="L51" s="21">
        <f t="shared" si="1"/>
        <v>47917.829509122013</v>
      </c>
    </row>
    <row r="52" spans="2:19" x14ac:dyDescent="0.25">
      <c r="B52" s="2">
        <v>45</v>
      </c>
      <c r="D52" s="16" t="s">
        <v>7</v>
      </c>
      <c r="E52" s="22">
        <f>IFERROR(SUM(E51/E50)*100,0)</f>
        <v>9.9170594156142329</v>
      </c>
      <c r="F52" s="22">
        <f>IFERROR(SUM(F51/F50)*100,0)</f>
        <v>9.8679319435209685</v>
      </c>
      <c r="G52" s="22"/>
      <c r="H52" s="22">
        <f>IFERROR(SUM(H51/H50)*100,0)</f>
        <v>9.9077195387322998</v>
      </c>
      <c r="I52" s="22">
        <f>IFERROR(SUM(I51/I50)*100,0)</f>
        <v>9.9440144685498986</v>
      </c>
      <c r="J52" s="22">
        <f>IFERROR(SUM(J51/J50)*100,0)</f>
        <v>9.6971243928090605</v>
      </c>
      <c r="K52" s="22">
        <f>IFERROR(SUM(K51/K50)*100,0)</f>
        <v>9.661221250326836</v>
      </c>
      <c r="L52" s="22">
        <f>IFERROR(SUM(L51/L50)*100,0)</f>
        <v>9.6455038471754477</v>
      </c>
    </row>
    <row r="53" spans="2:19" x14ac:dyDescent="0.25">
      <c r="D53" s="16"/>
      <c r="E53" s="20"/>
      <c r="F53" s="20"/>
      <c r="G53" s="20"/>
      <c r="H53" s="20"/>
      <c r="I53" s="20"/>
      <c r="J53" s="20"/>
      <c r="K53" s="20"/>
      <c r="L53" s="20"/>
    </row>
    <row r="54" spans="2:19" x14ac:dyDescent="0.25">
      <c r="B54" s="2">
        <v>46</v>
      </c>
      <c r="D54" s="16" t="s">
        <v>65</v>
      </c>
      <c r="E54" s="15">
        <v>33998.582190702611</v>
      </c>
      <c r="F54" s="15">
        <v>41844.153610012581</v>
      </c>
      <c r="G54" s="15"/>
      <c r="H54" s="15">
        <v>25432.049412371605</v>
      </c>
      <c r="I54" s="15">
        <v>35153.561554530083</v>
      </c>
      <c r="J54" s="15">
        <v>40953.948779161503</v>
      </c>
      <c r="K54" s="15">
        <v>41680.714785191347</v>
      </c>
      <c r="L54" s="15">
        <v>42474.037484450637</v>
      </c>
    </row>
    <row r="55" spans="2:19" x14ac:dyDescent="0.25">
      <c r="D55" s="16"/>
      <c r="E55" s="20"/>
      <c r="F55" s="20"/>
      <c r="G55" s="20"/>
      <c r="H55" s="20"/>
      <c r="I55" s="20"/>
      <c r="J55" s="20"/>
      <c r="K55" s="20"/>
      <c r="L55" s="20"/>
    </row>
    <row r="56" spans="2:19" s="14" customFormat="1" ht="14" x14ac:dyDescent="0.25">
      <c r="B56" s="14">
        <v>47</v>
      </c>
      <c r="D56" s="14" t="s">
        <v>43</v>
      </c>
      <c r="E56" s="21">
        <f>E51+E54</f>
        <v>82166.339000838896</v>
      </c>
      <c r="F56" s="21">
        <f>F51+F54</f>
        <v>90949.907880156767</v>
      </c>
      <c r="G56" s="42"/>
      <c r="H56" s="21">
        <f>H51+H54</f>
        <v>73129.984953510662</v>
      </c>
      <c r="I56" s="21">
        <f>I51+I54</f>
        <v>83217.715552204958</v>
      </c>
      <c r="J56" s="21">
        <f>J51+J54</f>
        <v>87375.96332840978</v>
      </c>
      <c r="K56" s="21">
        <f>K51+K54</f>
        <v>88792.445376359741</v>
      </c>
      <c r="L56" s="21">
        <f>L51+L54</f>
        <v>90391.86699357265</v>
      </c>
    </row>
    <row r="57" spans="2:19" x14ac:dyDescent="0.25">
      <c r="D57" s="16"/>
      <c r="E57" s="20"/>
      <c r="F57" s="20"/>
      <c r="G57" s="20"/>
      <c r="H57" s="20"/>
      <c r="I57" s="20"/>
      <c r="J57" s="20"/>
      <c r="K57" s="20"/>
      <c r="L57" s="20"/>
    </row>
    <row r="58" spans="2:19" s="14" customFormat="1" ht="25" x14ac:dyDescent="0.25">
      <c r="B58" s="14">
        <v>48</v>
      </c>
      <c r="D58" s="43" t="s">
        <v>44</v>
      </c>
      <c r="E58" s="21">
        <f>E56-E47</f>
        <v>81808.7347308389</v>
      </c>
      <c r="F58" s="21">
        <f>F56-F47</f>
        <v>90592.312460156769</v>
      </c>
      <c r="G58" s="42"/>
      <c r="H58" s="21">
        <f>H56-H47</f>
        <v>72903.322663510669</v>
      </c>
      <c r="I58" s="21">
        <f>I56-I47</f>
        <v>82838.860747204963</v>
      </c>
      <c r="J58" s="21">
        <f>J56-J47</f>
        <v>87088.714548409785</v>
      </c>
      <c r="K58" s="21">
        <f>K56-K47</f>
        <v>88505.196596359747</v>
      </c>
      <c r="L58" s="21">
        <f>L56-L47</f>
        <v>90104.618213572656</v>
      </c>
    </row>
    <row r="59" spans="2:19" s="14" customFormat="1" x14ac:dyDescent="0.25">
      <c r="D59" s="41"/>
      <c r="E59" s="41"/>
      <c r="G59" s="42"/>
      <c r="H59" s="42"/>
      <c r="I59" s="42"/>
      <c r="J59" s="42"/>
      <c r="K59" s="42"/>
      <c r="L59" s="42"/>
    </row>
    <row r="60" spans="2:19" x14ac:dyDescent="0.25">
      <c r="D60" s="2" t="s">
        <v>34</v>
      </c>
      <c r="G60" s="20"/>
      <c r="H60" s="20"/>
      <c r="I60" s="20"/>
      <c r="J60" s="20"/>
      <c r="K60" s="20"/>
      <c r="L60" s="20"/>
    </row>
    <row r="61" spans="2:19" x14ac:dyDescent="0.25">
      <c r="D61" s="23" t="s">
        <v>51</v>
      </c>
      <c r="E61" s="23"/>
      <c r="G61" s="20"/>
      <c r="H61" s="20"/>
      <c r="I61" s="20"/>
      <c r="J61" s="20"/>
      <c r="K61" s="20"/>
      <c r="L61" s="20"/>
    </row>
    <row r="62" spans="2:19" x14ac:dyDescent="0.25">
      <c r="D62" s="23"/>
      <c r="E62" s="23"/>
      <c r="G62" s="20"/>
      <c r="H62" s="20"/>
      <c r="I62" s="20"/>
      <c r="J62" s="20"/>
      <c r="K62" s="20"/>
      <c r="L62" s="20"/>
    </row>
    <row r="63" spans="2:19" x14ac:dyDescent="0.25">
      <c r="M63" s="2"/>
      <c r="N63" s="2"/>
      <c r="O63" s="2"/>
      <c r="P63" s="2"/>
      <c r="Q63" s="2"/>
      <c r="R63" s="2"/>
      <c r="S63" s="2"/>
    </row>
    <row r="64" spans="2:19" x14ac:dyDescent="0.25">
      <c r="M64" s="2"/>
      <c r="N64" s="2"/>
      <c r="O64" s="2"/>
      <c r="P64" s="2"/>
      <c r="Q64" s="2"/>
      <c r="R64" s="2"/>
      <c r="S64" s="2"/>
    </row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</sheetData>
  <mergeCells count="1">
    <mergeCell ref="J6:L6"/>
  </mergeCells>
  <phoneticPr fontId="17" type="noConversion"/>
  <printOptions horizontalCentered="1"/>
  <pageMargins left="0.6" right="0.6" top="0.75" bottom="0.75" header="0.5" footer="0.5"/>
  <pageSetup scale="75" orientation="portrait" blackAndWhite="1" r:id="rId1"/>
  <headerFooter alignWithMargins="0">
    <oddFooter>&amp;LAugust 26, 2025&amp;RPage 1.16-&amp;P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W70"/>
  <sheetViews>
    <sheetView view="pageBreakPreview" zoomScale="70" zoomScaleNormal="100" zoomScaleSheetLayoutView="70" workbookViewId="0">
      <selection activeCell="C6" sqref="C6"/>
    </sheetView>
  </sheetViews>
  <sheetFormatPr defaultColWidth="9.08984375" defaultRowHeight="12.5" x14ac:dyDescent="0.25"/>
  <cols>
    <col min="1" max="1" width="3.08984375" style="26" customWidth="1"/>
    <col min="2" max="2" width="5.36328125" style="26" customWidth="1"/>
    <col min="3" max="3" width="3.08984375" style="26" customWidth="1"/>
    <col min="4" max="4" width="30.90625" style="26" customWidth="1"/>
    <col min="5" max="5" width="10.81640625" style="26" customWidth="1"/>
    <col min="6" max="6" width="10.90625" style="26" customWidth="1"/>
    <col min="7" max="7" width="1.6328125" style="26" customWidth="1"/>
    <col min="8" max="8" width="11.453125" style="26" customWidth="1"/>
    <col min="9" max="9" width="10.81640625" style="26" customWidth="1"/>
    <col min="10" max="12" width="11.6328125" style="26" customWidth="1"/>
    <col min="13" max="13" width="1.90625" style="26" customWidth="1"/>
    <col min="24" max="16384" width="9.08984375" style="26"/>
  </cols>
  <sheetData>
    <row r="1" spans="2:13" x14ac:dyDescent="0.25">
      <c r="L1" s="57" t="s">
        <v>69</v>
      </c>
    </row>
    <row r="2" spans="2:13" x14ac:dyDescent="0.25">
      <c r="L2" s="57" t="s">
        <v>70</v>
      </c>
    </row>
    <row r="3" spans="2:13" s="25" customFormat="1" ht="15" x14ac:dyDescent="0.3">
      <c r="C3" s="24"/>
      <c r="D3" s="24"/>
      <c r="E3" s="24" t="s">
        <v>16</v>
      </c>
      <c r="G3" s="24"/>
      <c r="H3" s="24"/>
      <c r="I3" s="24"/>
      <c r="J3" s="24"/>
      <c r="K3" s="24"/>
      <c r="L3" s="24"/>
      <c r="M3" s="24"/>
    </row>
    <row r="4" spans="2:13" s="25" customFormat="1" ht="15" x14ac:dyDescent="0.3">
      <c r="C4" s="24"/>
      <c r="D4" s="24" t="s">
        <v>17</v>
      </c>
      <c r="G4" s="24"/>
      <c r="H4" s="24"/>
      <c r="I4" s="24"/>
      <c r="J4" s="24"/>
      <c r="K4" s="24"/>
      <c r="L4" s="24"/>
    </row>
    <row r="7" spans="2:13" s="27" customFormat="1" x14ac:dyDescent="0.25">
      <c r="D7" s="28"/>
      <c r="E7" s="28"/>
      <c r="F7" s="6"/>
      <c r="G7" s="8"/>
      <c r="H7" s="8"/>
      <c r="I7" s="9"/>
      <c r="J7" s="58" t="s">
        <v>58</v>
      </c>
      <c r="K7" s="58"/>
      <c r="L7" s="58"/>
    </row>
    <row r="8" spans="2:13" s="30" customFormat="1" ht="25" x14ac:dyDescent="0.25">
      <c r="B8" s="29" t="s">
        <v>0</v>
      </c>
      <c r="D8" s="29" t="s">
        <v>1</v>
      </c>
      <c r="E8" s="13" t="s">
        <v>66</v>
      </c>
      <c r="F8" s="13" t="s">
        <v>64</v>
      </c>
      <c r="G8" s="11"/>
      <c r="H8" s="11" t="s">
        <v>60</v>
      </c>
      <c r="I8" s="11" t="s">
        <v>68</v>
      </c>
      <c r="J8" s="11" t="s">
        <v>61</v>
      </c>
      <c r="K8" s="11" t="s">
        <v>62</v>
      </c>
      <c r="L8" s="11" t="s">
        <v>63</v>
      </c>
    </row>
    <row r="9" spans="2:13" ht="15" x14ac:dyDescent="0.3">
      <c r="D9" s="47" t="s">
        <v>18</v>
      </c>
    </row>
    <row r="10" spans="2:13" x14ac:dyDescent="0.25">
      <c r="B10" s="26">
        <v>1</v>
      </c>
      <c r="D10" s="31" t="s">
        <v>31</v>
      </c>
      <c r="E10" s="32">
        <f>'2.1'!E50</f>
        <v>485706.0424010065</v>
      </c>
      <c r="F10" s="32">
        <f>'2.1'!F50</f>
        <v>497629.64065014408</v>
      </c>
      <c r="G10" s="32"/>
      <c r="H10" s="32">
        <f>'2.1'!H50</f>
        <v>481421.93927344505</v>
      </c>
      <c r="I10" s="32">
        <f>'2.1'!I50</f>
        <v>483347.5871308131</v>
      </c>
      <c r="J10" s="32">
        <f>'2.1'!J50</f>
        <v>478719.388024688</v>
      </c>
      <c r="K10" s="32">
        <f>'2.1'!K50</f>
        <v>487637.42564714188</v>
      </c>
      <c r="L10" s="32">
        <f>'2.1'!L50</f>
        <v>496789.28408860764</v>
      </c>
      <c r="M10" s="32"/>
    </row>
    <row r="11" spans="2:13" x14ac:dyDescent="0.25">
      <c r="B11" s="26">
        <v>2</v>
      </c>
      <c r="D11" s="31" t="s">
        <v>19</v>
      </c>
      <c r="E11" s="32">
        <f>E13-E10</f>
        <v>42937.937635368493</v>
      </c>
      <c r="F11" s="32">
        <f>F13-F10</f>
        <v>43791.408377212705</v>
      </c>
      <c r="G11" s="32"/>
      <c r="H11" s="32">
        <f>H13-H10</f>
        <v>41659.331205554947</v>
      </c>
      <c r="I11" s="32">
        <f>I13-I10</f>
        <v>41926.145955186861</v>
      </c>
      <c r="J11" s="32">
        <f>J13-J10</f>
        <v>42127.306146172574</v>
      </c>
      <c r="K11" s="32">
        <f>K13-K10</f>
        <v>42912.093456948409</v>
      </c>
      <c r="L11" s="32">
        <f>L13-L10</f>
        <v>43717.45699979749</v>
      </c>
      <c r="M11" s="32"/>
    </row>
    <row r="12" spans="2:13" x14ac:dyDescent="0.25">
      <c r="B12" s="26">
        <v>3</v>
      </c>
      <c r="D12" s="31" t="s">
        <v>20</v>
      </c>
      <c r="E12" s="33">
        <f>E11/E10</f>
        <v>8.8403136644362071E-2</v>
      </c>
      <c r="F12" s="33">
        <f>F11/F10</f>
        <v>8.800000000000005E-2</v>
      </c>
      <c r="G12" s="33"/>
      <c r="H12" s="33">
        <f>H11/H10</f>
        <v>8.6533927532315202E-2</v>
      </c>
      <c r="I12" s="33">
        <f>I11/I10</f>
        <v>8.6741192200965669E-2</v>
      </c>
      <c r="J12" s="33">
        <f>J11/J10</f>
        <v>8.8000000000000064E-2</v>
      </c>
      <c r="K12" s="33">
        <f>K11/K10</f>
        <v>8.7999999999999842E-2</v>
      </c>
      <c r="L12" s="33">
        <f>L11/L10</f>
        <v>8.8000000000000037E-2</v>
      </c>
      <c r="M12" s="34"/>
    </row>
    <row r="13" spans="2:13" x14ac:dyDescent="0.25">
      <c r="B13" s="26">
        <v>4</v>
      </c>
      <c r="D13" s="31" t="s">
        <v>21</v>
      </c>
      <c r="E13" s="32">
        <f>E27+E29+E39+E41+E30</f>
        <v>528643.980036375</v>
      </c>
      <c r="F13" s="32">
        <f>F27+F29+F39+F41+F30</f>
        <v>541421.04902735678</v>
      </c>
      <c r="G13" s="32"/>
      <c r="H13" s="32">
        <f>H27+H29+H39+H41+H30</f>
        <v>523081.270479</v>
      </c>
      <c r="I13" s="32">
        <f>I27+I29+I39+I41+I30</f>
        <v>525273.73308599996</v>
      </c>
      <c r="J13" s="32">
        <f>J27+J29+J39+J41+J30</f>
        <v>520846.69417086057</v>
      </c>
      <c r="K13" s="32">
        <f>K27+K29+K39+K41+K30</f>
        <v>530549.51910409029</v>
      </c>
      <c r="L13" s="32">
        <f>L27+L29+L39+L41+L30</f>
        <v>540506.74108840514</v>
      </c>
      <c r="M13" s="32"/>
    </row>
    <row r="14" spans="2:13" ht="6" customHeight="1" x14ac:dyDescent="0.25">
      <c r="D14" s="31"/>
      <c r="E14" s="32"/>
      <c r="F14" s="32"/>
      <c r="G14" s="32"/>
      <c r="H14" s="32"/>
      <c r="I14" s="32"/>
      <c r="J14" s="32"/>
      <c r="K14" s="32"/>
      <c r="L14" s="32"/>
      <c r="M14" s="35"/>
    </row>
    <row r="15" spans="2:13" ht="12.75" customHeight="1" x14ac:dyDescent="0.25">
      <c r="B15" s="26">
        <v>5</v>
      </c>
      <c r="D15" s="40" t="s">
        <v>41</v>
      </c>
      <c r="E15" s="32">
        <v>3190.3109480849043</v>
      </c>
      <c r="F15" s="32">
        <v>3189.0476800000006</v>
      </c>
      <c r="G15" s="32"/>
      <c r="H15" s="32">
        <v>2473.3593464529999</v>
      </c>
      <c r="I15" s="49">
        <v>3978.9287605501099</v>
      </c>
      <c r="J15" s="32">
        <f>'2.1'!J46*(1+J12)</f>
        <v>3189.0476800000006</v>
      </c>
      <c r="K15" s="32">
        <f>'2.1'!K46*(1+K12)</f>
        <v>3189.0476799999997</v>
      </c>
      <c r="L15" s="32">
        <f>'2.1'!L46*(1+L12)</f>
        <v>3189.0476800000006</v>
      </c>
      <c r="M15" s="35"/>
    </row>
    <row r="16" spans="2:13" ht="6.75" customHeight="1" x14ac:dyDescent="0.25">
      <c r="D16" s="40"/>
      <c r="E16" s="32"/>
      <c r="F16" s="32"/>
      <c r="G16" s="32"/>
      <c r="H16" s="32"/>
      <c r="I16" s="32"/>
      <c r="J16" s="32"/>
      <c r="K16" s="32"/>
      <c r="L16" s="32"/>
      <c r="M16" s="35"/>
    </row>
    <row r="17" spans="2:13" x14ac:dyDescent="0.25">
      <c r="B17" s="26">
        <v>6</v>
      </c>
      <c r="D17" s="31" t="s">
        <v>42</v>
      </c>
      <c r="E17" s="32">
        <f>E13-E15</f>
        <v>525453.66908829007</v>
      </c>
      <c r="F17" s="32">
        <f>F13-F15</f>
        <v>538232.00134735683</v>
      </c>
      <c r="G17" s="32"/>
      <c r="H17" s="32">
        <f>H13-H15</f>
        <v>520607.91113254701</v>
      </c>
      <c r="I17" s="32">
        <f>I13-I15</f>
        <v>521294.80432544986</v>
      </c>
      <c r="J17" s="32">
        <f>J13-J15</f>
        <v>517657.64649086056</v>
      </c>
      <c r="K17" s="32">
        <f>K13-K15</f>
        <v>527360.47142409033</v>
      </c>
      <c r="L17" s="32">
        <f>L13-L15</f>
        <v>537317.69340840518</v>
      </c>
      <c r="M17" s="35"/>
    </row>
    <row r="18" spans="2:13" x14ac:dyDescent="0.25">
      <c r="B18" s="44"/>
      <c r="C18" s="44"/>
      <c r="D18" s="45"/>
      <c r="E18" s="46"/>
      <c r="F18" s="46"/>
      <c r="G18" s="46"/>
      <c r="H18" s="46"/>
      <c r="I18" s="46"/>
      <c r="J18" s="46"/>
      <c r="K18" s="46"/>
      <c r="L18" s="46"/>
      <c r="M18" s="35"/>
    </row>
    <row r="19" spans="2:13" ht="15" x14ac:dyDescent="0.3">
      <c r="D19" s="47" t="s">
        <v>45</v>
      </c>
      <c r="E19" s="32"/>
      <c r="F19" s="32"/>
      <c r="G19" s="32"/>
      <c r="H19" s="32"/>
      <c r="I19" s="32"/>
      <c r="J19" s="32"/>
      <c r="K19" s="32"/>
      <c r="L19" s="32"/>
    </row>
    <row r="20" spans="2:13" ht="6" customHeight="1" x14ac:dyDescent="0.25">
      <c r="D20" s="31"/>
      <c r="E20" s="36"/>
      <c r="F20" s="36"/>
      <c r="G20" s="36"/>
      <c r="H20" s="36"/>
      <c r="I20" s="36"/>
      <c r="J20" s="36"/>
      <c r="K20" s="36"/>
      <c r="L20" s="36"/>
    </row>
    <row r="21" spans="2:13" x14ac:dyDescent="0.25">
      <c r="D21" s="37" t="s">
        <v>22</v>
      </c>
      <c r="E21" s="32"/>
      <c r="F21" s="32"/>
      <c r="G21" s="32"/>
      <c r="H21" s="32"/>
      <c r="I21" s="32"/>
      <c r="J21" s="32"/>
      <c r="K21" s="32"/>
      <c r="L21" s="32"/>
    </row>
    <row r="22" spans="2:13" ht="6" customHeight="1" x14ac:dyDescent="0.25">
      <c r="E22" s="36"/>
      <c r="F22" s="36"/>
      <c r="G22" s="36"/>
      <c r="H22" s="36"/>
      <c r="I22" s="36"/>
      <c r="J22" s="36"/>
      <c r="K22" s="36"/>
      <c r="L22" s="36"/>
    </row>
    <row r="23" spans="2:13" x14ac:dyDescent="0.25">
      <c r="B23" s="26">
        <v>7</v>
      </c>
      <c r="D23" s="26" t="s">
        <v>23</v>
      </c>
      <c r="E23" s="32">
        <v>280501.58617235208</v>
      </c>
      <c r="F23" s="32">
        <v>261359.0095026003</v>
      </c>
      <c r="G23" s="32"/>
      <c r="H23" s="32">
        <v>250264.06200000001</v>
      </c>
      <c r="I23" s="32">
        <v>247158.72</v>
      </c>
      <c r="J23" s="32">
        <v>262395.23240379913</v>
      </c>
      <c r="K23" s="32">
        <v>272529.89627323946</v>
      </c>
      <c r="L23" s="32">
        <v>269726.56880873622</v>
      </c>
    </row>
    <row r="24" spans="2:13" x14ac:dyDescent="0.25">
      <c r="B24" s="26">
        <v>8</v>
      </c>
      <c r="D24" s="26" t="s">
        <v>24</v>
      </c>
      <c r="E24" s="32">
        <v>134299.14411132061</v>
      </c>
      <c r="F24" s="32">
        <v>132846.79403511822</v>
      </c>
      <c r="G24" s="32"/>
      <c r="H24" s="32">
        <v>153021.71299999999</v>
      </c>
      <c r="I24" s="32">
        <v>110772.379</v>
      </c>
      <c r="J24" s="32">
        <v>76847.792026852985</v>
      </c>
      <c r="K24" s="32">
        <v>69508.888084783306</v>
      </c>
      <c r="L24" s="32">
        <v>70753.592473898854</v>
      </c>
    </row>
    <row r="25" spans="2:13" x14ac:dyDescent="0.25">
      <c r="B25" s="26">
        <v>9</v>
      </c>
      <c r="D25" s="26" t="s">
        <v>26</v>
      </c>
      <c r="E25" s="32">
        <v>71594.543749999997</v>
      </c>
      <c r="F25" s="32">
        <v>73894.86</v>
      </c>
      <c r="G25" s="32"/>
      <c r="H25" s="32">
        <v>71144.460059999998</v>
      </c>
      <c r="I25" s="32">
        <v>65606.166530000002</v>
      </c>
      <c r="J25" s="32">
        <v>73730.519187534737</v>
      </c>
      <c r="K25" s="32">
        <v>116866.49999999999</v>
      </c>
      <c r="L25" s="32">
        <v>125089.44</v>
      </c>
    </row>
    <row r="26" spans="2:13" x14ac:dyDescent="0.25">
      <c r="D26" s="31"/>
      <c r="E26" s="32"/>
      <c r="F26" s="32"/>
      <c r="G26" s="32"/>
      <c r="H26" s="32"/>
      <c r="I26" s="32"/>
      <c r="J26" s="32"/>
      <c r="K26" s="32"/>
      <c r="L26" s="32"/>
    </row>
    <row r="27" spans="2:13" x14ac:dyDescent="0.25">
      <c r="B27" s="26">
        <v>10</v>
      </c>
      <c r="D27" s="26" t="s">
        <v>27</v>
      </c>
      <c r="E27" s="32">
        <f>E23+E24+E25</f>
        <v>486395.2740336727</v>
      </c>
      <c r="F27" s="32">
        <f>F23+F24+F25</f>
        <v>468100.66353771847</v>
      </c>
      <c r="G27" s="32"/>
      <c r="H27" s="32">
        <f>H23+H24+H25</f>
        <v>474430.23506000004</v>
      </c>
      <c r="I27" s="32">
        <f>I23+I24+I25</f>
        <v>423537.26552999998</v>
      </c>
      <c r="J27" s="32">
        <f>J23+J24+J25</f>
        <v>412973.5436181869</v>
      </c>
      <c r="K27" s="32">
        <f>K23+K24+K25</f>
        <v>458905.28435802273</v>
      </c>
      <c r="L27" s="32">
        <f>L23+L24+L25</f>
        <v>465569.60128263506</v>
      </c>
    </row>
    <row r="28" spans="2:13" x14ac:dyDescent="0.25">
      <c r="E28" s="36"/>
      <c r="F28" s="36"/>
      <c r="G28" s="36"/>
      <c r="H28" s="36"/>
      <c r="I28" s="36"/>
      <c r="J28" s="36"/>
      <c r="K28" s="36"/>
      <c r="L28" s="36"/>
    </row>
    <row r="29" spans="2:13" x14ac:dyDescent="0.25">
      <c r="B29" s="26">
        <v>11</v>
      </c>
      <c r="D29" s="37" t="s">
        <v>25</v>
      </c>
      <c r="E29" s="32">
        <v>0</v>
      </c>
      <c r="F29" s="32">
        <v>0</v>
      </c>
      <c r="G29" s="32"/>
      <c r="H29" s="32">
        <v>0</v>
      </c>
      <c r="I29" s="32">
        <v>0</v>
      </c>
      <c r="J29" s="32">
        <v>0</v>
      </c>
      <c r="K29" s="32">
        <v>0</v>
      </c>
      <c r="L29" s="32">
        <v>0</v>
      </c>
    </row>
    <row r="30" spans="2:13" x14ac:dyDescent="0.25">
      <c r="B30" s="26">
        <v>12</v>
      </c>
      <c r="D30" s="37" t="s">
        <v>56</v>
      </c>
      <c r="E30" s="32">
        <v>1964.0227500000001</v>
      </c>
      <c r="F30" s="32">
        <v>14289.011295</v>
      </c>
      <c r="G30" s="32"/>
      <c r="H30" s="32">
        <v>1962.044099</v>
      </c>
      <c r="I30" s="32">
        <v>8846.5613059999996</v>
      </c>
      <c r="J30" s="32">
        <v>17717.071800000005</v>
      </c>
      <c r="K30" s="32">
        <v>17717.071800000005</v>
      </c>
      <c r="L30" s="32">
        <v>17717.071800000005</v>
      </c>
    </row>
    <row r="31" spans="2:13" x14ac:dyDescent="0.25">
      <c r="E31" s="32"/>
      <c r="F31" s="32"/>
      <c r="G31" s="32"/>
      <c r="H31" s="32"/>
      <c r="I31" s="32"/>
      <c r="J31" s="32"/>
      <c r="K31" s="32"/>
      <c r="L31" s="32"/>
    </row>
    <row r="32" spans="2:13" ht="14" x14ac:dyDescent="0.25">
      <c r="D32" s="37" t="s">
        <v>52</v>
      </c>
      <c r="E32" s="32"/>
      <c r="F32" s="32"/>
      <c r="G32" s="32"/>
      <c r="H32" s="32"/>
      <c r="I32" s="32"/>
      <c r="J32" s="32"/>
      <c r="K32" s="32"/>
      <c r="L32" s="32"/>
    </row>
    <row r="33" spans="2:12" ht="6" customHeight="1" x14ac:dyDescent="0.25">
      <c r="E33" s="36"/>
      <c r="F33" s="36"/>
      <c r="G33" s="36"/>
      <c r="H33" s="36"/>
      <c r="I33" s="36"/>
      <c r="J33" s="36"/>
      <c r="K33" s="36"/>
      <c r="L33" s="36"/>
    </row>
    <row r="34" spans="2:12" x14ac:dyDescent="0.25">
      <c r="B34" s="26">
        <f>B30+1</f>
        <v>13</v>
      </c>
      <c r="D34" s="26" t="s">
        <v>23</v>
      </c>
      <c r="E34" s="32">
        <v>5404.76771662597</v>
      </c>
      <c r="F34" s="32">
        <v>7922.7327772558274</v>
      </c>
      <c r="G34" s="32"/>
      <c r="H34" s="32">
        <v>5855.4939999999997</v>
      </c>
      <c r="I34" s="32">
        <v>22012.150249999999</v>
      </c>
      <c r="J34" s="32">
        <v>17970.583298398931</v>
      </c>
      <c r="K34" s="32">
        <v>3207.8064842740978</v>
      </c>
      <c r="L34" s="32">
        <v>8103.4204888738441</v>
      </c>
    </row>
    <row r="35" spans="2:12" x14ac:dyDescent="0.25">
      <c r="B35" s="26">
        <f>B34+1</f>
        <v>14</v>
      </c>
      <c r="D35" s="26" t="s">
        <v>32</v>
      </c>
      <c r="E35" s="32">
        <v>1779.9703618777853</v>
      </c>
      <c r="F35" s="32">
        <v>2029.1753476332674</v>
      </c>
      <c r="G35" s="32"/>
      <c r="H35" s="32">
        <v>1096.68406</v>
      </c>
      <c r="I35" s="32">
        <v>7446.3490000000002</v>
      </c>
      <c r="J35" s="32">
        <v>3408.8793308542126</v>
      </c>
      <c r="K35" s="32">
        <v>566.22427488693859</v>
      </c>
      <c r="L35" s="32">
        <v>1549.5479820258722</v>
      </c>
    </row>
    <row r="36" spans="2:12" x14ac:dyDescent="0.25">
      <c r="B36" s="26">
        <f>B35+1</f>
        <v>15</v>
      </c>
      <c r="D36" s="26" t="s">
        <v>33</v>
      </c>
      <c r="E36" s="32">
        <v>987.26292132554363</v>
      </c>
      <c r="F36" s="32">
        <v>1668.7634675342035</v>
      </c>
      <c r="G36" s="32"/>
      <c r="H36" s="32">
        <v>3107.5479999999998</v>
      </c>
      <c r="I36" s="32">
        <v>6679.15</v>
      </c>
      <c r="J36" s="32">
        <v>183.99941743974492</v>
      </c>
      <c r="K36" s="32">
        <v>23.953306810146696</v>
      </c>
      <c r="L36" s="32">
        <v>76.029067743700097</v>
      </c>
    </row>
    <row r="37" spans="2:12" x14ac:dyDescent="0.25">
      <c r="B37" s="26">
        <f>B36+1</f>
        <v>16</v>
      </c>
      <c r="D37" s="26" t="s">
        <v>26</v>
      </c>
      <c r="E37" s="32">
        <v>95.256635153044655</v>
      </c>
      <c r="F37" s="32">
        <v>183.04386697700463</v>
      </c>
      <c r="G37" s="32"/>
      <c r="H37" s="32">
        <v>240.66526000000002</v>
      </c>
      <c r="I37" s="32">
        <v>4898.2569999999996</v>
      </c>
      <c r="J37" s="32">
        <v>2297.1194762281089</v>
      </c>
      <c r="K37" s="32">
        <v>380.67662416597875</v>
      </c>
      <c r="L37" s="32">
        <v>1043.1691970497418</v>
      </c>
    </row>
    <row r="38" spans="2:12" x14ac:dyDescent="0.25">
      <c r="E38" s="36"/>
      <c r="F38" s="36"/>
      <c r="G38" s="36"/>
      <c r="H38" s="36"/>
      <c r="I38" s="36"/>
      <c r="J38" s="36"/>
      <c r="K38" s="36"/>
      <c r="L38" s="36"/>
    </row>
    <row r="39" spans="2:12" x14ac:dyDescent="0.25">
      <c r="B39" s="26">
        <f>B37+1</f>
        <v>17</v>
      </c>
      <c r="D39" s="26" t="s">
        <v>29</v>
      </c>
      <c r="E39" s="32">
        <f>SUM(E34:E38)</f>
        <v>8267.257634982343</v>
      </c>
      <c r="F39" s="32">
        <f>SUM(F34:F38)</f>
        <v>11803.715459400302</v>
      </c>
      <c r="G39" s="32"/>
      <c r="H39" s="32">
        <f>SUM(H34:H37)</f>
        <v>10300.391320000001</v>
      </c>
      <c r="I39" s="32">
        <f>SUM(I34:I37)</f>
        <v>41035.90625</v>
      </c>
      <c r="J39" s="32">
        <f>SUM(J34:J37)</f>
        <v>23860.581522920995</v>
      </c>
      <c r="K39" s="32">
        <f>SUM(K34:K37)</f>
        <v>4178.6606901371615</v>
      </c>
      <c r="L39" s="32">
        <f>SUM(L34:L37)</f>
        <v>10772.166735693158</v>
      </c>
    </row>
    <row r="40" spans="2:12" x14ac:dyDescent="0.25">
      <c r="E40" s="32"/>
      <c r="F40" s="32"/>
      <c r="G40" s="32"/>
      <c r="H40" s="32"/>
      <c r="I40" s="32"/>
      <c r="J40" s="32"/>
      <c r="K40" s="32"/>
      <c r="L40" s="32"/>
    </row>
    <row r="41" spans="2:12" ht="14" x14ac:dyDescent="0.25">
      <c r="B41" s="26">
        <f>B39+1</f>
        <v>18</v>
      </c>
      <c r="D41" s="37" t="s">
        <v>53</v>
      </c>
      <c r="E41" s="32">
        <v>32017.425617719986</v>
      </c>
      <c r="F41" s="32">
        <v>47227.658735238052</v>
      </c>
      <c r="G41" s="32"/>
      <c r="H41" s="32">
        <v>36388.6</v>
      </c>
      <c r="I41" s="32">
        <v>51854</v>
      </c>
      <c r="J41" s="32">
        <v>66295.497229752727</v>
      </c>
      <c r="K41" s="32">
        <v>49748.502255930391</v>
      </c>
      <c r="L41" s="32">
        <v>46447.901270076945</v>
      </c>
    </row>
    <row r="42" spans="2:12" ht="6" customHeight="1" x14ac:dyDescent="0.25">
      <c r="D42" s="37"/>
      <c r="E42" s="32"/>
      <c r="F42" s="32"/>
      <c r="G42" s="32"/>
      <c r="H42" s="32"/>
      <c r="I42" s="32"/>
      <c r="J42" s="32"/>
      <c r="K42" s="32"/>
      <c r="L42" s="32"/>
    </row>
    <row r="43" spans="2:12" ht="14" x14ac:dyDescent="0.25">
      <c r="B43" s="26">
        <f>B41+1</f>
        <v>19</v>
      </c>
      <c r="D43" s="37" t="s">
        <v>54</v>
      </c>
      <c r="E43" s="32">
        <f>E39+E41</f>
        <v>40284.683252702329</v>
      </c>
      <c r="F43" s="32">
        <f>F39+F41</f>
        <v>59031.374194638352</v>
      </c>
      <c r="G43" s="32"/>
      <c r="H43" s="32">
        <f>H39+H41</f>
        <v>46688.991320000001</v>
      </c>
      <c r="I43" s="32">
        <f>I39+I41</f>
        <v>92889.90625</v>
      </c>
      <c r="J43" s="32">
        <f>J39+J41</f>
        <v>90156.078752673726</v>
      </c>
      <c r="K43" s="32">
        <f>K39+K41</f>
        <v>53927.162946067554</v>
      </c>
      <c r="L43" s="32">
        <f>L39+L41</f>
        <v>57220.068005770103</v>
      </c>
    </row>
    <row r="44" spans="2:12" x14ac:dyDescent="0.25">
      <c r="E44" s="32"/>
      <c r="F44" s="32"/>
      <c r="G44" s="32"/>
      <c r="H44" s="32"/>
      <c r="I44" s="32"/>
      <c r="J44" s="32"/>
      <c r="K44" s="32"/>
      <c r="L44" s="32"/>
    </row>
    <row r="45" spans="2:12" ht="15" x14ac:dyDescent="0.3">
      <c r="D45" s="24" t="s">
        <v>30</v>
      </c>
      <c r="E45" s="32"/>
      <c r="F45" s="32"/>
      <c r="G45" s="32"/>
      <c r="H45" s="32"/>
      <c r="I45" s="32"/>
      <c r="J45" s="32"/>
      <c r="K45" s="32"/>
      <c r="L45" s="32"/>
    </row>
    <row r="46" spans="2:12" x14ac:dyDescent="0.25">
      <c r="D46" s="37"/>
      <c r="E46" s="32"/>
      <c r="F46" s="32"/>
      <c r="G46" s="32"/>
      <c r="H46" s="32"/>
      <c r="I46" s="32"/>
      <c r="J46" s="32"/>
      <c r="K46" s="32"/>
      <c r="L46" s="32"/>
    </row>
    <row r="47" spans="2:12" x14ac:dyDescent="0.25">
      <c r="B47" s="26">
        <f>B43+1</f>
        <v>20</v>
      </c>
      <c r="D47" s="37" t="s">
        <v>22</v>
      </c>
      <c r="E47" s="33">
        <f>E27/E13</f>
        <v>0.92008098531681903</v>
      </c>
      <c r="F47" s="33">
        <f>F27/F13</f>
        <v>0.86457788144484649</v>
      </c>
      <c r="G47" s="33"/>
      <c r="H47" s="33">
        <f>H27/H13</f>
        <v>0.90699144059497894</v>
      </c>
      <c r="I47" s="33">
        <f>I27/I13</f>
        <v>0.80631723776040543</v>
      </c>
      <c r="J47" s="33">
        <f>J27/J13</f>
        <v>0.79288886392108593</v>
      </c>
      <c r="K47" s="33">
        <f>K27/K13</f>
        <v>0.86496220962173476</v>
      </c>
      <c r="L47" s="33">
        <f>L27/L13</f>
        <v>0.86135762219196199</v>
      </c>
    </row>
    <row r="48" spans="2:12" ht="6" customHeight="1" x14ac:dyDescent="0.25">
      <c r="D48" s="37"/>
      <c r="E48" s="33"/>
      <c r="F48" s="33"/>
      <c r="G48" s="33"/>
      <c r="H48" s="33"/>
      <c r="I48" s="33"/>
      <c r="J48" s="33"/>
      <c r="K48" s="33"/>
      <c r="L48" s="33"/>
    </row>
    <row r="49" spans="2:13" x14ac:dyDescent="0.25">
      <c r="B49" s="26">
        <f>B47+1</f>
        <v>21</v>
      </c>
      <c r="D49" s="37" t="s">
        <v>40</v>
      </c>
      <c r="E49" s="33">
        <f>E41/E13</f>
        <v>6.0565194775351321E-2</v>
      </c>
      <c r="F49" s="33">
        <f>F41/F13</f>
        <v>8.7229077665304702E-2</v>
      </c>
      <c r="G49" s="33"/>
      <c r="H49" s="33">
        <f>H41/H13</f>
        <v>6.9565862999984587E-2</v>
      </c>
      <c r="I49" s="33">
        <f>I41/I13</f>
        <v>9.8718052576808088E-2</v>
      </c>
      <c r="J49" s="33">
        <f>J41/J13</f>
        <v>0.12728408948680953</v>
      </c>
      <c r="K49" s="33">
        <f>K41/K13</f>
        <v>9.3767877388595017E-2</v>
      </c>
      <c r="L49" s="33">
        <f>L41/L13</f>
        <v>8.5933990714983408E-2</v>
      </c>
    </row>
    <row r="50" spans="2:13" ht="6" customHeight="1" x14ac:dyDescent="0.25">
      <c r="D50" s="37"/>
      <c r="E50" s="33"/>
      <c r="F50" s="33"/>
      <c r="G50" s="33"/>
      <c r="H50" s="33"/>
      <c r="I50" s="33"/>
      <c r="J50" s="33"/>
      <c r="K50" s="33"/>
      <c r="L50" s="33"/>
    </row>
    <row r="51" spans="2:13" x14ac:dyDescent="0.25">
      <c r="B51" s="26">
        <f>B49+1</f>
        <v>22</v>
      </c>
      <c r="D51" s="37" t="s">
        <v>28</v>
      </c>
      <c r="E51" s="33">
        <f>E39/E13</f>
        <v>1.5638611139416527E-2</v>
      </c>
      <c r="F51" s="33">
        <f>F39/F13</f>
        <v>2.1801360476481745E-2</v>
      </c>
      <c r="G51" s="33"/>
      <c r="H51" s="33">
        <f>H39/H13</f>
        <v>1.9691760919995561E-2</v>
      </c>
      <c r="I51" s="33">
        <f>I39/I13</f>
        <v>7.8122897958199322E-2</v>
      </c>
      <c r="J51" s="33">
        <f>J39/J13</f>
        <v>4.5811141339592867E-2</v>
      </c>
      <c r="K51" s="33">
        <f>K39/K13</f>
        <v>7.8760992888909503E-3</v>
      </c>
      <c r="L51" s="33">
        <f>L39/L13</f>
        <v>1.9929754648390714E-2</v>
      </c>
      <c r="M51" s="32"/>
    </row>
    <row r="52" spans="2:13" ht="6" customHeight="1" x14ac:dyDescent="0.25">
      <c r="D52" s="37"/>
      <c r="E52" s="33"/>
      <c r="F52" s="33"/>
      <c r="G52" s="33"/>
      <c r="H52" s="33"/>
      <c r="I52" s="33"/>
      <c r="J52" s="33"/>
      <c r="K52" s="33"/>
      <c r="L52" s="33"/>
      <c r="M52" s="32"/>
    </row>
    <row r="53" spans="2:13" x14ac:dyDescent="0.25">
      <c r="B53" s="26">
        <f>B51+1</f>
        <v>23</v>
      </c>
      <c r="D53" s="37" t="s">
        <v>57</v>
      </c>
      <c r="E53" s="33">
        <f>E29/E13</f>
        <v>0</v>
      </c>
      <c r="F53" s="33">
        <f>F29/F13</f>
        <v>0</v>
      </c>
      <c r="G53" s="33"/>
      <c r="H53" s="33">
        <f>H29/H13</f>
        <v>0</v>
      </c>
      <c r="I53" s="33">
        <f>I30/I13</f>
        <v>1.6841811704587185E-2</v>
      </c>
      <c r="J53" s="33">
        <f>J30/J13</f>
        <v>3.4015905252511844E-2</v>
      </c>
      <c r="K53" s="33">
        <f>K30/K13</f>
        <v>3.3393813700779235E-2</v>
      </c>
      <c r="L53" s="33">
        <f>L30/L13</f>
        <v>3.2778632444664009E-2</v>
      </c>
      <c r="M53" s="32"/>
    </row>
    <row r="54" spans="2:13" x14ac:dyDescent="0.25">
      <c r="B54" s="44"/>
      <c r="C54" s="44"/>
      <c r="D54" s="45"/>
      <c r="E54" s="46"/>
      <c r="F54" s="46"/>
      <c r="G54" s="46"/>
      <c r="H54" s="46"/>
      <c r="I54" s="46"/>
      <c r="J54" s="46"/>
      <c r="K54" s="46"/>
      <c r="L54" s="46"/>
    </row>
    <row r="55" spans="2:13" ht="15" x14ac:dyDescent="0.3">
      <c r="D55" s="47" t="s">
        <v>50</v>
      </c>
      <c r="E55" s="32"/>
      <c r="F55" s="32"/>
      <c r="G55" s="32"/>
      <c r="H55" s="32"/>
      <c r="I55" s="32"/>
      <c r="J55" s="32"/>
      <c r="K55" s="32"/>
      <c r="L55" s="32"/>
    </row>
    <row r="56" spans="2:13" ht="6.75" customHeight="1" x14ac:dyDescent="0.25">
      <c r="D56" s="37"/>
      <c r="E56" s="32"/>
      <c r="F56" s="32"/>
      <c r="G56" s="32"/>
      <c r="H56" s="32"/>
      <c r="I56" s="32"/>
      <c r="J56" s="32"/>
      <c r="K56" s="32"/>
      <c r="L56" s="32"/>
    </row>
    <row r="57" spans="2:13" x14ac:dyDescent="0.25">
      <c r="B57" s="26">
        <f>B53+1</f>
        <v>24</v>
      </c>
      <c r="D57" s="37" t="s">
        <v>46</v>
      </c>
      <c r="E57" s="32">
        <f>E17-E58-E60-E59</f>
        <v>445912.00182006764</v>
      </c>
      <c r="F57" s="32">
        <f>F17-F58-F60-F59</f>
        <v>448609.04066187073</v>
      </c>
      <c r="G57" s="32"/>
      <c r="H57" s="32">
        <f>H17-H58-H60</f>
        <v>446689.96735794313</v>
      </c>
      <c r="I57" s="32">
        <f>I17-I58-I60-I59</f>
        <v>446300.36445402226</v>
      </c>
      <c r="J57" s="32">
        <f>J17-J58-J60-J59</f>
        <v>436083.58027484978</v>
      </c>
      <c r="K57" s="32">
        <f>K17-K58-K60-K59</f>
        <v>438717.35017340269</v>
      </c>
      <c r="L57" s="32">
        <f>L17-L58-L60-L59</f>
        <v>441196.07701531576</v>
      </c>
    </row>
    <row r="58" spans="2:13" x14ac:dyDescent="0.25">
      <c r="B58" s="26">
        <f>B57+1</f>
        <v>25</v>
      </c>
      <c r="D58" s="37" t="s">
        <v>47</v>
      </c>
      <c r="E58" s="32">
        <v>0</v>
      </c>
      <c r="F58" s="32">
        <v>0</v>
      </c>
      <c r="G58" s="32"/>
      <c r="H58" s="32">
        <v>0</v>
      </c>
      <c r="I58" s="32">
        <v>0</v>
      </c>
      <c r="J58" s="32">
        <v>0</v>
      </c>
      <c r="K58" s="32">
        <v>0</v>
      </c>
      <c r="L58" s="32">
        <v>0</v>
      </c>
    </row>
    <row r="59" spans="2:13" x14ac:dyDescent="0.25">
      <c r="B59" s="26">
        <f>B58+1</f>
        <v>26</v>
      </c>
      <c r="D59" s="37" t="s">
        <v>57</v>
      </c>
      <c r="E59" s="32">
        <f>E30</f>
        <v>1964.0227500000001</v>
      </c>
      <c r="F59" s="32">
        <f>F30</f>
        <v>14289.011295</v>
      </c>
      <c r="G59" s="32"/>
      <c r="H59" s="32">
        <f>H30</f>
        <v>1962.044099</v>
      </c>
      <c r="I59" s="32">
        <f>I30</f>
        <v>8846.5613059999996</v>
      </c>
      <c r="J59" s="32">
        <f>J30</f>
        <v>17717.071800000005</v>
      </c>
      <c r="K59" s="32">
        <f>K30</f>
        <v>17717.071800000005</v>
      </c>
      <c r="L59" s="32">
        <f>L30</f>
        <v>17717.071800000005</v>
      </c>
    </row>
    <row r="60" spans="2:13" x14ac:dyDescent="0.25">
      <c r="B60" s="26">
        <f>B59+1</f>
        <v>27</v>
      </c>
      <c r="D60" s="37" t="s">
        <v>48</v>
      </c>
      <c r="E60" s="32">
        <v>77577.644518222398</v>
      </c>
      <c r="F60" s="32">
        <v>75333.949390486086</v>
      </c>
      <c r="G60" s="32"/>
      <c r="H60" s="49">
        <v>73917.943774603904</v>
      </c>
      <c r="I60" s="32">
        <v>66147.8785654276</v>
      </c>
      <c r="J60" s="32">
        <v>63856.994416010763</v>
      </c>
      <c r="K60" s="32">
        <v>70926.049450687657</v>
      </c>
      <c r="L60" s="49">
        <v>78404.544593089449</v>
      </c>
    </row>
    <row r="61" spans="2:13" x14ac:dyDescent="0.25">
      <c r="B61" s="26">
        <f>B60+1</f>
        <v>28</v>
      </c>
      <c r="D61" s="37" t="s">
        <v>49</v>
      </c>
      <c r="E61" s="32">
        <f>SUM(E57:E60)</f>
        <v>525453.66908829007</v>
      </c>
      <c r="F61" s="32">
        <f>SUM(F57:F60)</f>
        <v>538232.00134735683</v>
      </c>
      <c r="G61" s="32"/>
      <c r="H61" s="32">
        <f>SUM(H57:H60)</f>
        <v>522569.95523154701</v>
      </c>
      <c r="I61" s="32">
        <f>SUM(I57:I60)</f>
        <v>521294.80432544986</v>
      </c>
      <c r="J61" s="32">
        <f>SUM(J57:J60)</f>
        <v>517657.64649086056</v>
      </c>
      <c r="K61" s="32">
        <f>SUM(K57:K60)</f>
        <v>527360.47142409044</v>
      </c>
      <c r="L61" s="32">
        <f>SUM(L57:L60)</f>
        <v>537317.69340840529</v>
      </c>
    </row>
    <row r="62" spans="2:13" x14ac:dyDescent="0.25">
      <c r="B62" s="44"/>
      <c r="C62" s="44"/>
      <c r="D62" s="48"/>
      <c r="E62" s="46"/>
      <c r="F62" s="46"/>
      <c r="G62" s="46"/>
      <c r="H62" s="46"/>
      <c r="I62" s="46"/>
      <c r="J62" s="46"/>
      <c r="K62" s="46"/>
      <c r="L62" s="46"/>
    </row>
    <row r="63" spans="2:13" ht="17" x14ac:dyDescent="0.3">
      <c r="D63" s="47" t="s">
        <v>55</v>
      </c>
      <c r="E63" s="32"/>
      <c r="F63" s="32"/>
      <c r="G63" s="32"/>
      <c r="H63" s="32"/>
      <c r="I63" s="32"/>
      <c r="J63" s="32"/>
      <c r="K63" s="32"/>
      <c r="L63" s="32"/>
    </row>
    <row r="64" spans="2:13" x14ac:dyDescent="0.25">
      <c r="D64" s="37"/>
      <c r="E64" s="32"/>
      <c r="F64" s="32"/>
      <c r="G64" s="32"/>
      <c r="H64" s="32"/>
      <c r="I64" s="32"/>
      <c r="J64" s="32"/>
      <c r="K64" s="32"/>
      <c r="L64" s="32"/>
    </row>
    <row r="65" spans="2:12" x14ac:dyDescent="0.25">
      <c r="B65" s="26">
        <f>B61+1</f>
        <v>29</v>
      </c>
      <c r="D65" s="37" t="s">
        <v>36</v>
      </c>
      <c r="E65" s="50">
        <v>119.47</v>
      </c>
      <c r="F65" s="50">
        <v>123.22199999999999</v>
      </c>
      <c r="G65" s="50"/>
      <c r="H65" s="52">
        <f>103.99-1.28</f>
        <v>102.71</v>
      </c>
      <c r="I65" s="52">
        <f>112.87-1.28</f>
        <v>111.59</v>
      </c>
      <c r="J65" s="52">
        <f>122.185-0.3+3+2.5</f>
        <v>127.38500000000001</v>
      </c>
      <c r="K65" s="52">
        <f>126.99-0.3+3+2.5</f>
        <v>132.19</v>
      </c>
      <c r="L65" s="52">
        <f>131.047-0.3+3+2.5</f>
        <v>136.24699999999999</v>
      </c>
    </row>
    <row r="66" spans="2:12" x14ac:dyDescent="0.25">
      <c r="D66" s="37"/>
      <c r="E66" s="37"/>
      <c r="G66" s="32"/>
      <c r="H66" s="32"/>
      <c r="I66" s="32"/>
      <c r="J66" s="32"/>
      <c r="K66" s="32"/>
      <c r="L66" s="32"/>
    </row>
    <row r="67" spans="2:12" x14ac:dyDescent="0.25">
      <c r="C67" s="38" t="s">
        <v>39</v>
      </c>
      <c r="D67" s="37"/>
      <c r="E67" s="37"/>
      <c r="G67" s="32"/>
      <c r="H67" s="32"/>
      <c r="I67" s="32"/>
      <c r="J67" s="32"/>
      <c r="K67" s="32"/>
      <c r="L67" s="32"/>
    </row>
    <row r="68" spans="2:12" ht="30" customHeight="1" x14ac:dyDescent="0.25">
      <c r="C68" s="39">
        <v>1</v>
      </c>
      <c r="D68" s="60" t="s">
        <v>59</v>
      </c>
      <c r="E68" s="60"/>
      <c r="F68" s="60"/>
      <c r="G68" s="60"/>
      <c r="H68" s="60"/>
      <c r="I68" s="60"/>
      <c r="J68" s="60"/>
      <c r="K68" s="60"/>
      <c r="L68" s="60"/>
    </row>
    <row r="69" spans="2:12" ht="19" customHeight="1" x14ac:dyDescent="0.25">
      <c r="B69" s="39"/>
      <c r="C69" s="39">
        <v>2</v>
      </c>
      <c r="D69" s="59" t="s">
        <v>67</v>
      </c>
      <c r="E69" s="59"/>
      <c r="F69" s="59"/>
      <c r="G69" s="59"/>
      <c r="H69" s="59"/>
      <c r="I69" s="59"/>
      <c r="J69" s="59"/>
      <c r="K69" s="59"/>
      <c r="L69" s="59"/>
    </row>
    <row r="70" spans="2:12" x14ac:dyDescent="0.25">
      <c r="B70" s="39"/>
      <c r="C70" s="39"/>
      <c r="D70" s="51"/>
      <c r="E70" s="51"/>
      <c r="F70" s="51"/>
      <c r="G70" s="51"/>
      <c r="H70" s="51"/>
      <c r="I70" s="51"/>
      <c r="J70" s="51"/>
      <c r="K70" s="51"/>
      <c r="L70" s="51"/>
    </row>
  </sheetData>
  <mergeCells count="3">
    <mergeCell ref="D69:L69"/>
    <mergeCell ref="D68:L68"/>
    <mergeCell ref="J7:L7"/>
  </mergeCells>
  <phoneticPr fontId="0" type="noConversion"/>
  <printOptions horizontalCentered="1"/>
  <pageMargins left="0.6" right="0.6" top="0.75" bottom="0.75" header="0.5" footer="0.5"/>
  <pageSetup scale="77" orientation="portrait" blackAndWhite="1" r:id="rId1"/>
  <headerFooter alignWithMargins="0">
    <oddFooter>&amp;LAugust 26, 2025&amp;RPage 1.16-2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29A1D16949EE4ABD1698CAE0A7B69C" ma:contentTypeVersion="15" ma:contentTypeDescription="Create a new document." ma:contentTypeScope="" ma:versionID="e15e1b3b8f85d1df86c43d1683a037e9">
  <xsd:schema xmlns:xsd="http://www.w3.org/2001/XMLSchema" xmlns:xs="http://www.w3.org/2001/XMLSchema" xmlns:p="http://schemas.microsoft.com/office/2006/metadata/properties" xmlns:ns1="http://schemas.microsoft.com/sharepoint/v3" xmlns:ns2="19229bb0-74fc-4ad1-9692-c5cd60bbce49" xmlns:ns3="2e602322-2b0f-4222-be01-dedc3f22d39d" targetNamespace="http://schemas.microsoft.com/office/2006/metadata/properties" ma:root="true" ma:fieldsID="e002abd57c875245a143bacfa6e974ef" ns1:_="" ns2:_="" ns3:_="">
    <xsd:import namespace="http://schemas.microsoft.com/sharepoint/v3"/>
    <xsd:import namespace="19229bb0-74fc-4ad1-9692-c5cd60bbce49"/>
    <xsd:import namespace="2e602322-2b0f-4222-be01-dedc3f22d3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229bb0-74fc-4ad1-9692-c5cd60bbce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733fa657-670e-4866-a67d-7f1915bfde5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602322-2b0f-4222-be01-dedc3f22d39d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86a80b2a-b8b2-4cee-a0cb-c87dc4f3b29e}" ma:internalName="TaxCatchAll" ma:showField="CatchAllData" ma:web="2e602322-2b0f-4222-be01-dedc3f22d3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9229bb0-74fc-4ad1-9692-c5cd60bbce49">
      <Terms xmlns="http://schemas.microsoft.com/office/infopath/2007/PartnerControls"/>
    </lcf76f155ced4ddcb4097134ff3c332f>
    <_ip_UnifiedCompliancePolicyProperties xmlns="http://schemas.microsoft.com/sharepoint/v3" xsi:nil="true"/>
    <TaxCatchAll xmlns="2e602322-2b0f-4222-be01-dedc3f22d39d" xsi:nil="true"/>
  </documentManagement>
</p:properties>
</file>

<file path=customXml/itemProps1.xml><?xml version="1.0" encoding="utf-8"?>
<ds:datastoreItem xmlns:ds="http://schemas.openxmlformats.org/officeDocument/2006/customXml" ds:itemID="{0E4393F0-120B-44CE-9FC7-B430A2C8E846}"/>
</file>

<file path=customXml/itemProps2.xml><?xml version="1.0" encoding="utf-8"?>
<ds:datastoreItem xmlns:ds="http://schemas.openxmlformats.org/officeDocument/2006/customXml" ds:itemID="{B3547E75-FBDC-4685-9477-018581FD502F}"/>
</file>

<file path=customXml/itemProps3.xml><?xml version="1.0" encoding="utf-8"?>
<ds:datastoreItem xmlns:ds="http://schemas.openxmlformats.org/officeDocument/2006/customXml" ds:itemID="{4D07700E-F512-47CA-ADBA-005D927C806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2.1</vt:lpstr>
      <vt:lpstr>2.2</vt:lpstr>
      <vt:lpstr>'2.2'!Ba</vt:lpstr>
      <vt:lpstr>'2.1'!Print_Area</vt:lpstr>
      <vt:lpstr>'2.2'!Print_Area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2025-08-26T18:59:30Z</dcterms:created>
  <dcterms:modified xsi:type="dcterms:W3CDTF">2025-08-26T18:59:38Z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0x0101004129A1D16949EE4ABD1698CAE0A7B69C</vt:lpwstr>
  </property>
</Properties>
</file>