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20376" windowHeight="12816" activeTab="0"/>
  </bookViews>
  <sheets>
    <sheet name="YECL Residential 1000kWh" sheetId="1" r:id="rId1"/>
    <sheet name="YECL Residential 1200kWh" sheetId="2" r:id="rId2"/>
    <sheet name="YECL Residential 1400kWh" sheetId="3" r:id="rId3"/>
  </sheets>
  <externalReferences>
    <externalReference r:id="rId6"/>
  </externalReferences>
  <definedNames>
    <definedName name="_xlnm.Print_Area" localSheetId="0">'YECL Residential 1000kWh'!$A$1:$L$68</definedName>
    <definedName name="_xlnm.Print_Area" localSheetId="1">'YECL Residential 1200kWh'!$A$1:$L$67</definedName>
    <definedName name="_xlnm.Print_Area" localSheetId="2">'YECL Residential 1400kWh'!$A$1:$L$68</definedName>
    <definedName name="_xlnm.Print_Titles" localSheetId="0">'YECL Residential 1000kWh'!$A:$C</definedName>
    <definedName name="_xlnm.Print_Titles" localSheetId="1">'YECL Residential 1200kWh'!$A:$C</definedName>
    <definedName name="_xlnm.Print_Titles" localSheetId="2">'YECL Residential 1400kWh'!$A:$C</definedName>
    <definedName name="xxExistingRiderC">'[1]RATE_WORK-2005'!$C$30</definedName>
    <definedName name="xxExistingRiderP">'[1]RATE_WORK-2005'!$C$29</definedName>
  </definedNames>
  <calcPr fullCalcOnLoad="1"/>
</workbook>
</file>

<file path=xl/sharedStrings.xml><?xml version="1.0" encoding="utf-8"?>
<sst xmlns="http://schemas.openxmlformats.org/spreadsheetml/2006/main" count="144" uniqueCount="37">
  <si>
    <t>Yukon Electrical Company Limited (YECL)</t>
  </si>
  <si>
    <t>Whitehorse Residential Monthly Bill Calculations - Rate 1160</t>
  </si>
  <si>
    <t>for 1000 kW.h Monthly Consumption</t>
  </si>
  <si>
    <t>COMPONENT</t>
  </si>
  <si>
    <t>Rates</t>
  </si>
  <si>
    <t>ENERGY:</t>
  </si>
  <si>
    <t>kW.h</t>
  </si>
  <si>
    <t>CUSTOMER CHARGE</t>
  </si>
  <si>
    <t>$ / month</t>
  </si>
  <si>
    <t>ENERGY CHARGE (1st Block 0-1000 kWh)</t>
  </si>
  <si>
    <t>¢ / kW.h</t>
  </si>
  <si>
    <t>ENERGY CHARGE (2nd Block 1001-2500 kWh)</t>
  </si>
  <si>
    <t>RIDER F - FUEL ADJUSTMENT RIDER</t>
  </si>
  <si>
    <t>APPEAL RIDER</t>
  </si>
  <si>
    <t>%</t>
  </si>
  <si>
    <t xml:space="preserve">YEC SHORTFALL </t>
  </si>
  <si>
    <t>RIDER J - YEC SHORTFALL 2012</t>
  </si>
  <si>
    <t>RIDER R1 - YEC SHORTFALL 2013</t>
  </si>
  <si>
    <t xml:space="preserve">YECL SHORTFALL </t>
  </si>
  <si>
    <t>RIDER R - YECL SHORTFALL (13-15)</t>
  </si>
  <si>
    <t>YECL SHORTFALL ADJUSTMENT (13-15)</t>
  </si>
  <si>
    <t>RATE STABILITY FUND (CUSTOMER)</t>
  </si>
  <si>
    <t>RATE STABILITY FUND (1ST ENERGY BLOCK)</t>
  </si>
  <si>
    <t>RATE STABILITY FUND (2ND ENERGY BLOCK)</t>
  </si>
  <si>
    <t>INTERIM ELECTRICAL REBATE (up to 1000 kWh)</t>
  </si>
  <si>
    <t>YUKON RELIEF/INCOME TAX REBATE</t>
  </si>
  <si>
    <t>ENERGY CHARGE 1st Block</t>
  </si>
  <si>
    <t>ENERGY CHARGE 2nd Block</t>
  </si>
  <si>
    <t>BASE RATE</t>
  </si>
  <si>
    <t>TOTAL (BEFORE RATE RELIEF AND GST)</t>
  </si>
  <si>
    <t>% Change M over M (Before Relief)</t>
  </si>
  <si>
    <t>TOTAL RELIEF</t>
  </si>
  <si>
    <t>TOTAL (INCLUDING RATE RELIEF, BEFORE GST)</t>
  </si>
  <si>
    <t>% Change M over M (Including Relief)</t>
  </si>
  <si>
    <t>for 1200 kW.h Monthly Consumption</t>
  </si>
  <si>
    <t>for 1400 kW.h Monthly Consumption</t>
  </si>
  <si>
    <t>Relief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</si>
</sst>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%"/>
    <numFmt numFmtId="175" formatCode="0.0%"/>
    <numFmt numFmtId="176" formatCode="0.0000%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u val="single"/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57"/>
      <name val="Tahoma"/>
      <family val="2"/>
    </font>
    <font>
      <sz val="10"/>
      <color indexed="10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Tahoma"/>
      <family val="2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 vertical="center" textRotation="90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  <protection locked="0"/>
    </xf>
    <xf numFmtId="15" fontId="6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170" fontId="3" fillId="33" borderId="0" xfId="44" applyFont="1" applyFill="1" applyAlignment="1" applyProtection="1">
      <alignment horizontal="right"/>
      <protection locked="0"/>
    </xf>
    <xf numFmtId="170" fontId="3" fillId="33" borderId="10" xfId="44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2" fontId="3" fillId="33" borderId="0" xfId="0" applyNumberFormat="1" applyFont="1" applyFill="1" applyAlignment="1" applyProtection="1">
      <alignment/>
      <protection locked="0"/>
    </xf>
    <xf numFmtId="2" fontId="3" fillId="33" borderId="1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72" fontId="3" fillId="33" borderId="0" xfId="0" applyNumberFormat="1" applyFont="1" applyFill="1" applyAlignment="1" applyProtection="1">
      <alignment/>
      <protection locked="0"/>
    </xf>
    <xf numFmtId="173" fontId="3" fillId="33" borderId="10" xfId="0" applyNumberFormat="1" applyFont="1" applyFill="1" applyBorder="1" applyAlignment="1" applyProtection="1">
      <alignment/>
      <protection locked="0"/>
    </xf>
    <xf numFmtId="173" fontId="3" fillId="33" borderId="0" xfId="0" applyNumberFormat="1" applyFont="1" applyFill="1" applyAlignment="1" applyProtection="1">
      <alignment/>
      <protection locked="0"/>
    </xf>
    <xf numFmtId="174" fontId="3" fillId="33" borderId="0" xfId="57" applyNumberFormat="1" applyFont="1" applyFill="1" applyBorder="1" applyAlignment="1" applyProtection="1">
      <alignment/>
      <protection locked="0"/>
    </xf>
    <xf numFmtId="174" fontId="3" fillId="33" borderId="10" xfId="57" applyNumberFormat="1" applyFont="1" applyFill="1" applyBorder="1" applyAlignment="1" applyProtection="1">
      <alignment/>
      <protection locked="0"/>
    </xf>
    <xf numFmtId="172" fontId="3" fillId="0" borderId="0" xfId="0" applyNumberFormat="1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173" fontId="3" fillId="0" borderId="0" xfId="0" applyNumberFormat="1" applyFont="1" applyFill="1" applyBorder="1" applyAlignment="1" applyProtection="1">
      <alignment/>
      <protection locked="0"/>
    </xf>
    <xf numFmtId="174" fontId="3" fillId="33" borderId="0" xfId="57" applyNumberFormat="1" applyFont="1" applyFill="1" applyAlignment="1" applyProtection="1">
      <alignment/>
      <protection locked="0"/>
    </xf>
    <xf numFmtId="175" fontId="3" fillId="33" borderId="0" xfId="57" applyNumberFormat="1" applyFont="1" applyFill="1" applyBorder="1" applyAlignment="1" applyProtection="1">
      <alignment/>
      <protection locked="0"/>
    </xf>
    <xf numFmtId="175" fontId="3" fillId="33" borderId="0" xfId="57" applyNumberFormat="1" applyFont="1" applyFill="1" applyAlignment="1" applyProtection="1">
      <alignment/>
      <protection locked="0"/>
    </xf>
    <xf numFmtId="10" fontId="3" fillId="33" borderId="10" xfId="57" applyNumberFormat="1" applyFont="1" applyFill="1" applyBorder="1" applyAlignment="1" applyProtection="1">
      <alignment/>
      <protection locked="0"/>
    </xf>
    <xf numFmtId="10" fontId="3" fillId="33" borderId="0" xfId="57" applyNumberFormat="1" applyFont="1" applyFill="1" applyAlignment="1" applyProtection="1">
      <alignment/>
      <protection locked="0"/>
    </xf>
    <xf numFmtId="174" fontId="8" fillId="33" borderId="0" xfId="57" applyNumberFormat="1" applyFont="1" applyFill="1" applyAlignment="1" applyProtection="1">
      <alignment/>
      <protection locked="0"/>
    </xf>
    <xf numFmtId="174" fontId="8" fillId="0" borderId="0" xfId="57" applyNumberFormat="1" applyFont="1" applyFill="1" applyAlignment="1" applyProtection="1">
      <alignment/>
      <protection locked="0"/>
    </xf>
    <xf numFmtId="174" fontId="3" fillId="0" borderId="0" xfId="57" applyNumberFormat="1" applyFont="1" applyFill="1" applyBorder="1" applyAlignment="1" applyProtection="1">
      <alignment/>
      <protection locked="0"/>
    </xf>
    <xf numFmtId="174" fontId="3" fillId="0" borderId="0" xfId="57" applyNumberFormat="1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175" fontId="3" fillId="33" borderId="10" xfId="57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176" fontId="8" fillId="0" borderId="0" xfId="57" applyNumberFormat="1" applyFont="1" applyFill="1" applyAlignment="1" applyProtection="1">
      <alignment/>
      <protection locked="0"/>
    </xf>
    <xf numFmtId="176" fontId="3" fillId="0" borderId="0" xfId="57" applyNumberFormat="1" applyFont="1" applyFill="1" applyAlignment="1" applyProtection="1">
      <alignment/>
      <protection locked="0"/>
    </xf>
    <xf numFmtId="175" fontId="3" fillId="0" borderId="0" xfId="57" applyNumberFormat="1" applyFont="1" applyFill="1" applyBorder="1" applyAlignment="1" applyProtection="1">
      <alignment/>
      <protection locked="0"/>
    </xf>
    <xf numFmtId="176" fontId="3" fillId="33" borderId="0" xfId="57" applyNumberFormat="1" applyFont="1" applyFill="1" applyAlignment="1" applyProtection="1">
      <alignment/>
      <protection locked="0"/>
    </xf>
    <xf numFmtId="9" fontId="8" fillId="33" borderId="0" xfId="57" applyFont="1" applyFill="1" applyAlignment="1" applyProtection="1">
      <alignment/>
      <protection locked="0"/>
    </xf>
    <xf numFmtId="9" fontId="3" fillId="33" borderId="0" xfId="57" applyFont="1" applyFill="1" applyAlignment="1" applyProtection="1">
      <alignment/>
      <protection locked="0"/>
    </xf>
    <xf numFmtId="173" fontId="8" fillId="33" borderId="0" xfId="0" applyNumberFormat="1" applyFont="1" applyFill="1" applyAlignment="1" applyProtection="1">
      <alignment/>
      <protection locked="0"/>
    </xf>
    <xf numFmtId="9" fontId="8" fillId="0" borderId="0" xfId="57" applyFont="1" applyFill="1" applyAlignment="1" applyProtection="1">
      <alignment/>
      <protection locked="0"/>
    </xf>
    <xf numFmtId="9" fontId="3" fillId="0" borderId="0" xfId="57" applyFont="1" applyFill="1" applyAlignment="1" applyProtection="1">
      <alignment/>
      <protection locked="0"/>
    </xf>
    <xf numFmtId="0" fontId="3" fillId="34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170" fontId="3" fillId="0" borderId="0" xfId="44" applyFont="1" applyFill="1" applyAlignment="1" applyProtection="1">
      <alignment horizontal="right"/>
      <protection locked="0"/>
    </xf>
    <xf numFmtId="170" fontId="3" fillId="0" borderId="0" xfId="44" applyFont="1" applyAlignment="1">
      <alignment horizontal="right"/>
    </xf>
    <xf numFmtId="170" fontId="3" fillId="0" borderId="0" xfId="44" applyFont="1" applyBorder="1" applyAlignment="1">
      <alignment horizontal="right"/>
    </xf>
    <xf numFmtId="170" fontId="3" fillId="0" borderId="11" xfId="44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70" fontId="3" fillId="0" borderId="0" xfId="44" applyFont="1" applyFill="1" applyAlignment="1">
      <alignment horizontal="right"/>
    </xf>
    <xf numFmtId="170" fontId="3" fillId="0" borderId="0" xfId="44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70" fontId="3" fillId="0" borderId="12" xfId="44" applyFont="1" applyBorder="1" applyAlignment="1">
      <alignment horizontal="right"/>
    </xf>
    <xf numFmtId="166" fontId="6" fillId="0" borderId="0" xfId="0" applyNumberFormat="1" applyFont="1" applyBorder="1" applyAlignment="1">
      <alignment horizontal="left"/>
    </xf>
    <xf numFmtId="170" fontId="6" fillId="0" borderId="0" xfId="44" applyFont="1" applyAlignment="1">
      <alignment horizontal="right"/>
    </xf>
    <xf numFmtId="175" fontId="44" fillId="0" borderId="0" xfId="57" applyNumberFormat="1" applyFont="1" applyAlignment="1">
      <alignment horizontal="right"/>
    </xf>
    <xf numFmtId="0" fontId="6" fillId="0" borderId="0" xfId="0" applyFont="1" applyAlignment="1">
      <alignment/>
    </xf>
    <xf numFmtId="170" fontId="6" fillId="0" borderId="0" xfId="44" applyFont="1" applyBorder="1" applyAlignment="1">
      <alignment horizontal="right"/>
    </xf>
    <xf numFmtId="175" fontId="3" fillId="0" borderId="0" xfId="57" applyNumberFormat="1" applyFont="1" applyAlignment="1">
      <alignment horizontal="right"/>
    </xf>
    <xf numFmtId="175" fontId="3" fillId="0" borderId="0" xfId="57" applyNumberFormat="1" applyFont="1" applyAlignment="1">
      <alignment/>
    </xf>
    <xf numFmtId="2" fontId="3" fillId="33" borderId="13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23</xdr:row>
      <xdr:rowOff>47625</xdr:rowOff>
    </xdr:from>
    <xdr:to>
      <xdr:col>11</xdr:col>
      <xdr:colOff>742950</xdr:colOff>
      <xdr:row>25</xdr:row>
      <xdr:rowOff>95250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6267450" y="4067175"/>
          <a:ext cx="691515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Replaced by Interim Electrical Rebate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12</xdr:col>
      <xdr:colOff>0</xdr:colOff>
      <xdr:row>67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" y="10001250"/>
          <a:ext cx="1310640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Reflects Rates per Board Order 2013-04 with respect to Yukon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Energy's 2012-2013 GRA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Reflects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Rate per Board Order  2013-05 with respect to Yukon Electrical's 2013-2015 GRA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(3) Collection of remaining 2013 revenue requirement over the period July '14-June '15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(4) Collection of 2014 revenue requirment over the period July '14-June '15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(5) Collection of 2015 revenue requirement begins January '15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(6) Assumes no change in Yukon Governement Bill Relief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23</xdr:row>
      <xdr:rowOff>47625</xdr:rowOff>
    </xdr:from>
    <xdr:to>
      <xdr:col>11</xdr:col>
      <xdr:colOff>742950</xdr:colOff>
      <xdr:row>25</xdr:row>
      <xdr:rowOff>95250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6267450" y="4067175"/>
          <a:ext cx="691515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Replaced by Interim Electrical Rebate</a:t>
          </a:r>
        </a:p>
      </xdr:txBody>
    </xdr:sp>
    <xdr:clientData/>
  </xdr:twoCellAnchor>
  <xdr:twoCellAnchor>
    <xdr:from>
      <xdr:col>1</xdr:col>
      <xdr:colOff>28575</xdr:colOff>
      <xdr:row>58</xdr:row>
      <xdr:rowOff>95250</xdr:rowOff>
    </xdr:from>
    <xdr:to>
      <xdr:col>11</xdr:col>
      <xdr:colOff>704850</xdr:colOff>
      <xdr:row>66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0525" y="9772650"/>
          <a:ext cx="127539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Reflects Rates per Board Order 2013-04 with respect to Yukon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Energy's 2012-2013 GRA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Reflects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Rate per Board Order  2013-05 with respect to Yukon Electrical's 2013-2015 GRA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(3) Collection of remaining 2013 revenue requirement over the period July '14-June '15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(4) Collection of 2014 revenue requirment over the period July '14-June '15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(5) Collection of 2015 revenue requirement begins January '15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(6) Assumes no change in Yukon Governement Bill Relief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23</xdr:row>
      <xdr:rowOff>47625</xdr:rowOff>
    </xdr:from>
    <xdr:to>
      <xdr:col>11</xdr:col>
      <xdr:colOff>742950</xdr:colOff>
      <xdr:row>25</xdr:row>
      <xdr:rowOff>95250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6267450" y="4067175"/>
          <a:ext cx="691515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Replaced by Interim Electrical Rebate</a:t>
          </a:r>
        </a:p>
      </xdr:txBody>
    </xdr:sp>
    <xdr:clientData/>
  </xdr:twoCellAnchor>
  <xdr:twoCellAnchor>
    <xdr:from>
      <xdr:col>0</xdr:col>
      <xdr:colOff>352425</xdr:colOff>
      <xdr:row>58</xdr:row>
      <xdr:rowOff>114300</xdr:rowOff>
    </xdr:from>
    <xdr:to>
      <xdr:col>11</xdr:col>
      <xdr:colOff>561975</xdr:colOff>
      <xdr:row>66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425" y="9791700"/>
          <a:ext cx="126492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Reflects Rates per Board Order 2013-04 with respect to Yukon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Energy's 2012-2013 GRA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Reflects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Rate per Board Order  2013-05 with respect to Yukon Electrical's 2013-2015 GRA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(3) Collection of remaining 2013 revenue requirement over the period July '14-June '15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(4) Collection of 2014 revenue requirment over the period July '14-June '15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(5) Collection of 2015 revenue requirement begins January '15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(6) Assumes no change in Yukon Governement Bill Relief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4-2005\North%20of%2060\NUY%2005-06%20GTA\Rate%20Design\Neg%20Set%20Final%20Phase%20I%20+%20Fran%20Tax%20Adj\05-06GTA%20YUL%20Rate%20Design%20Model-NegSetPhaseI+FTaxAd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ies(12.1)"/>
      <sheetName val="Bill_Calcs(12.2)"/>
      <sheetName val="Rider A Tables(12.3)"/>
      <sheetName val="Sched of Determinants(12.4)"/>
      <sheetName val="2005 Franchise Taxes(12.5)"/>
      <sheetName val="Rider B(12.6)"/>
      <sheetName val="Schedule 2.1 Proposed Rev"/>
      <sheetName val="Rider A Determination"/>
      <sheetName val="Rate Design Worksheet"/>
      <sheetName val="Existing vs Proposed Rates"/>
      <sheetName val="RATE_WORK-2005"/>
      <sheetName val="RATE_WORK-2006-05ExistRates"/>
      <sheetName val="RATE_WORK-2006-05PropRates"/>
      <sheetName val="Canny"/>
      <sheetName val="2005 Sales Forecast"/>
      <sheetName val="2006 Sales Forecast"/>
      <sheetName val="2006 Franchise Taxes"/>
      <sheetName val="Rate Comparison"/>
      <sheetName val="Rev-Cost by Component"/>
      <sheetName val="R to C by Component"/>
    </sheetNames>
    <sheetDataSet>
      <sheetData sheetId="10">
        <row r="29">
          <cell r="C29">
            <v>0.07501</v>
          </cell>
        </row>
        <row r="30">
          <cell r="C30">
            <v>1.9308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73"/>
  <sheetViews>
    <sheetView showGridLines="0" tabSelected="1" zoomScale="80" zoomScaleNormal="80" workbookViewId="0" topLeftCell="A1">
      <selection activeCell="L1" sqref="L1"/>
    </sheetView>
  </sheetViews>
  <sheetFormatPr defaultColWidth="9.140625" defaultRowHeight="12.75"/>
  <cols>
    <col min="1" max="1" width="5.421875" style="2" customWidth="1"/>
    <col min="2" max="2" width="46.28125" style="2" customWidth="1"/>
    <col min="3" max="3" width="11.421875" style="2" customWidth="1"/>
    <col min="4" max="12" width="15.421875" style="2" customWidth="1"/>
    <col min="13" max="16384" width="9.140625" style="2" customWidth="1"/>
  </cols>
  <sheetData>
    <row r="1" spans="1:6" ht="17.25">
      <c r="A1" s="1" t="s">
        <v>0</v>
      </c>
      <c r="F1" s="3"/>
    </row>
    <row r="2" spans="1:12" ht="15">
      <c r="A2" s="4" t="s">
        <v>1</v>
      </c>
      <c r="C2" s="5"/>
      <c r="F2" s="3"/>
      <c r="L2" s="6"/>
    </row>
    <row r="3" spans="1:12" ht="15">
      <c r="A3" s="4" t="s">
        <v>2</v>
      </c>
      <c r="C3" s="5"/>
      <c r="F3" s="3"/>
      <c r="L3" s="6"/>
    </row>
    <row r="4" spans="1:6" ht="15">
      <c r="A4" s="4"/>
      <c r="F4" s="3"/>
    </row>
    <row r="5" spans="1:12" ht="12.75">
      <c r="A5" s="7"/>
      <c r="B5" s="8"/>
      <c r="C5" s="8"/>
      <c r="D5" s="9"/>
      <c r="E5" s="9"/>
      <c r="F5" s="11"/>
      <c r="G5" s="9"/>
      <c r="H5" s="9"/>
      <c r="I5" s="9"/>
      <c r="J5" s="9"/>
      <c r="K5" s="9"/>
      <c r="L5" s="9"/>
    </row>
    <row r="6" spans="1:12" ht="12.75" customHeight="1">
      <c r="A6" s="12"/>
      <c r="B6" s="13" t="s">
        <v>3</v>
      </c>
      <c r="C6" s="14"/>
      <c r="D6" s="15">
        <v>39448</v>
      </c>
      <c r="E6" s="15">
        <v>39814</v>
      </c>
      <c r="F6" s="15">
        <v>40179</v>
      </c>
      <c r="G6" s="15">
        <v>40544</v>
      </c>
      <c r="H6" s="15">
        <v>40909</v>
      </c>
      <c r="I6" s="15">
        <v>41275</v>
      </c>
      <c r="J6" s="15">
        <v>41640</v>
      </c>
      <c r="K6" s="15">
        <v>42005</v>
      </c>
      <c r="L6" s="15">
        <v>42370</v>
      </c>
    </row>
    <row r="7" spans="1:12" ht="12.75" customHeight="1">
      <c r="A7" s="79" t="s">
        <v>4</v>
      </c>
      <c r="B7" s="16" t="s">
        <v>5</v>
      </c>
      <c r="C7" s="17" t="s">
        <v>6</v>
      </c>
      <c r="D7" s="10">
        <v>1000</v>
      </c>
      <c r="E7" s="10">
        <v>1000</v>
      </c>
      <c r="F7" s="10">
        <v>1000</v>
      </c>
      <c r="G7" s="10">
        <v>1000</v>
      </c>
      <c r="H7" s="10">
        <v>1000</v>
      </c>
      <c r="I7" s="10">
        <v>1000</v>
      </c>
      <c r="J7" s="10">
        <v>1000</v>
      </c>
      <c r="K7" s="10">
        <v>1000</v>
      </c>
      <c r="L7" s="10">
        <v>1000</v>
      </c>
    </row>
    <row r="8" spans="1:3" ht="13.5" thickBot="1">
      <c r="A8" s="79"/>
      <c r="B8" s="13"/>
      <c r="C8" s="14"/>
    </row>
    <row r="9" spans="1:12" ht="13.5" thickBot="1">
      <c r="A9" s="79"/>
      <c r="B9" s="18" t="s">
        <v>7</v>
      </c>
      <c r="C9" s="19" t="s">
        <v>8</v>
      </c>
      <c r="D9" s="20">
        <v>11.9</v>
      </c>
      <c r="E9" s="20">
        <v>11.9</v>
      </c>
      <c r="F9" s="20">
        <v>11.9</v>
      </c>
      <c r="G9" s="20">
        <v>11.9</v>
      </c>
      <c r="H9" s="21">
        <v>14.65</v>
      </c>
      <c r="I9" s="20">
        <v>14.65</v>
      </c>
      <c r="J9" s="20">
        <v>14.65</v>
      </c>
      <c r="K9" s="20">
        <v>14.65</v>
      </c>
      <c r="L9" s="20">
        <v>14.65</v>
      </c>
    </row>
    <row r="10" spans="1:12" ht="13.5" thickBot="1">
      <c r="A10" s="79"/>
      <c r="C10" s="14"/>
      <c r="D10" s="22"/>
      <c r="E10" s="22"/>
      <c r="F10" s="22"/>
      <c r="G10" s="22"/>
      <c r="H10" s="23"/>
      <c r="I10" s="22"/>
      <c r="J10" s="22"/>
      <c r="K10" s="22"/>
      <c r="L10" s="22"/>
    </row>
    <row r="11" spans="1:12" ht="15" customHeight="1" thickBot="1">
      <c r="A11" s="79"/>
      <c r="B11" s="18" t="s">
        <v>9</v>
      </c>
      <c r="C11" s="17" t="s">
        <v>10</v>
      </c>
      <c r="D11" s="24">
        <v>9.86</v>
      </c>
      <c r="E11" s="24">
        <v>9.86</v>
      </c>
      <c r="F11" s="24">
        <v>9.86</v>
      </c>
      <c r="G11" s="24">
        <v>9.86</v>
      </c>
      <c r="H11" s="25">
        <v>12.14</v>
      </c>
      <c r="I11" s="24">
        <v>12.14</v>
      </c>
      <c r="J11" s="24">
        <v>12.14</v>
      </c>
      <c r="K11" s="24">
        <v>12.14</v>
      </c>
      <c r="L11" s="24">
        <v>12.14</v>
      </c>
    </row>
    <row r="12" spans="1:12" ht="13.5" thickBot="1">
      <c r="A12" s="79"/>
      <c r="B12" s="18" t="s">
        <v>11</v>
      </c>
      <c r="C12" s="17"/>
      <c r="D12" s="24">
        <v>10.45</v>
      </c>
      <c r="E12" s="24">
        <v>10.45</v>
      </c>
      <c r="F12" s="24">
        <v>10.45</v>
      </c>
      <c r="G12" s="24">
        <v>10.45</v>
      </c>
      <c r="H12" s="78">
        <v>12.82</v>
      </c>
      <c r="I12" s="24">
        <v>12.82</v>
      </c>
      <c r="J12" s="24">
        <v>12.82</v>
      </c>
      <c r="K12" s="24">
        <v>12.82</v>
      </c>
      <c r="L12" s="24">
        <v>12.82</v>
      </c>
    </row>
    <row r="13" spans="1:12" ht="13.5" thickBot="1">
      <c r="A13" s="79"/>
      <c r="C13" s="26"/>
      <c r="D13" s="27"/>
      <c r="E13" s="27"/>
      <c r="F13" s="27"/>
      <c r="G13" s="27"/>
      <c r="H13" s="28"/>
      <c r="I13" s="27"/>
      <c r="J13" s="27"/>
      <c r="K13" s="27"/>
      <c r="L13" s="27"/>
    </row>
    <row r="14" spans="1:12" ht="13.5" thickBot="1">
      <c r="A14" s="79"/>
      <c r="B14" s="18" t="s">
        <v>12</v>
      </c>
      <c r="C14" s="17" t="s">
        <v>10</v>
      </c>
      <c r="D14" s="29">
        <v>0.9638</v>
      </c>
      <c r="E14" s="30">
        <v>1.86</v>
      </c>
      <c r="F14" s="30">
        <v>-0.354</v>
      </c>
      <c r="G14" s="30">
        <v>-0.09</v>
      </c>
      <c r="H14" s="30">
        <v>0.352</v>
      </c>
      <c r="I14" s="30">
        <v>0.191</v>
      </c>
      <c r="J14" s="31">
        <v>0.191</v>
      </c>
      <c r="K14" s="31">
        <v>0.191</v>
      </c>
      <c r="L14" s="31">
        <v>0.191</v>
      </c>
    </row>
    <row r="15" spans="1:12" ht="13.5" thickBot="1">
      <c r="A15" s="79"/>
      <c r="B15" s="18" t="s">
        <v>13</v>
      </c>
      <c r="C15" s="17" t="s">
        <v>14</v>
      </c>
      <c r="D15" s="34"/>
      <c r="E15" s="35"/>
      <c r="F15" s="36"/>
      <c r="G15" s="35"/>
      <c r="H15" s="35"/>
      <c r="I15" s="35"/>
      <c r="J15" s="35"/>
      <c r="K15" s="35"/>
      <c r="L15" s="35"/>
    </row>
    <row r="16" spans="1:12" ht="13.5" thickBot="1">
      <c r="A16" s="79"/>
      <c r="B16" s="18" t="s">
        <v>15</v>
      </c>
      <c r="C16" s="17" t="s">
        <v>14</v>
      </c>
      <c r="D16" s="37">
        <v>0.1493</v>
      </c>
      <c r="E16" s="33">
        <v>0.1145</v>
      </c>
      <c r="F16" s="33">
        <v>0.1246</v>
      </c>
      <c r="G16" s="37">
        <v>0.1246</v>
      </c>
      <c r="H16" s="47"/>
      <c r="I16" s="38"/>
      <c r="J16" s="39"/>
      <c r="K16" s="39"/>
      <c r="L16" s="39"/>
    </row>
    <row r="17" spans="1:12" ht="13.5" thickBot="1">
      <c r="A17" s="79"/>
      <c r="B17" s="18" t="s">
        <v>16</v>
      </c>
      <c r="C17" s="17" t="s">
        <v>14</v>
      </c>
      <c r="D17" s="37"/>
      <c r="E17" s="32"/>
      <c r="F17" s="32"/>
      <c r="G17" s="37"/>
      <c r="H17" s="38"/>
      <c r="I17" s="40">
        <v>0.064</v>
      </c>
      <c r="J17" s="40">
        <v>0.1101</v>
      </c>
      <c r="K17" s="41">
        <v>0.1101</v>
      </c>
      <c r="L17" s="41">
        <v>0.1101</v>
      </c>
    </row>
    <row r="18" spans="1:12" ht="13.5" thickBot="1">
      <c r="A18" s="79"/>
      <c r="B18" s="18" t="s">
        <v>17</v>
      </c>
      <c r="C18" s="17" t="s">
        <v>14</v>
      </c>
      <c r="D18" s="42"/>
      <c r="E18" s="42"/>
      <c r="F18" s="42"/>
      <c r="G18" s="42"/>
      <c r="H18" s="42"/>
      <c r="I18" s="33">
        <v>0.0375</v>
      </c>
      <c r="J18" s="33">
        <v>0.0362</v>
      </c>
      <c r="K18" s="33">
        <v>0</v>
      </c>
      <c r="L18" s="32">
        <v>0</v>
      </c>
    </row>
    <row r="19" spans="1:12" ht="12.75" customHeight="1" thickBot="1">
      <c r="A19" s="79"/>
      <c r="B19" s="18"/>
      <c r="C19" s="17"/>
      <c r="D19" s="43"/>
      <c r="E19" s="43"/>
      <c r="F19" s="43"/>
      <c r="G19" s="43"/>
      <c r="H19" s="43"/>
      <c r="I19" s="44"/>
      <c r="J19" s="45"/>
      <c r="K19" s="45"/>
      <c r="L19" s="45"/>
    </row>
    <row r="20" spans="1:12" ht="13.5" thickBot="1">
      <c r="A20" s="79"/>
      <c r="B20" s="18" t="s">
        <v>18</v>
      </c>
      <c r="C20" s="17" t="s">
        <v>14</v>
      </c>
      <c r="D20" s="46"/>
      <c r="E20" s="38">
        <v>0.05</v>
      </c>
      <c r="F20" s="33">
        <v>0.10526</v>
      </c>
      <c r="G20" s="37">
        <v>0.10526</v>
      </c>
      <c r="H20" s="38"/>
      <c r="I20" s="38"/>
      <c r="J20" s="39"/>
      <c r="K20" s="39"/>
      <c r="L20" s="39"/>
    </row>
    <row r="21" spans="1:12" ht="13.5" thickBot="1">
      <c r="A21" s="79"/>
      <c r="B21" s="18" t="s">
        <v>19</v>
      </c>
      <c r="C21" s="17" t="s">
        <v>14</v>
      </c>
      <c r="D21" s="42"/>
      <c r="E21" s="32"/>
      <c r="F21" s="32"/>
      <c r="G21" s="37"/>
      <c r="H21" s="38"/>
      <c r="I21" s="38"/>
      <c r="J21" s="47">
        <v>0.065</v>
      </c>
      <c r="K21" s="47">
        <v>0.121</v>
      </c>
      <c r="L21" s="47">
        <v>0.121</v>
      </c>
    </row>
    <row r="22" spans="1:12" ht="13.5" thickBot="1">
      <c r="A22" s="12"/>
      <c r="B22" s="48" t="s">
        <v>20</v>
      </c>
      <c r="C22" s="49" t="s">
        <v>14</v>
      </c>
      <c r="D22" s="43"/>
      <c r="E22" s="50"/>
      <c r="F22" s="50"/>
      <c r="G22" s="50"/>
      <c r="H22" s="50"/>
      <c r="I22" s="51"/>
      <c r="J22" s="44"/>
      <c r="K22" s="47">
        <v>0.0665</v>
      </c>
      <c r="L22" s="47">
        <v>0</v>
      </c>
    </row>
    <row r="23" spans="1:12" ht="12.75">
      <c r="A23" s="12"/>
      <c r="B23" s="48"/>
      <c r="C23" s="49"/>
      <c r="D23" s="43"/>
      <c r="E23" s="50"/>
      <c r="F23" s="50"/>
      <c r="G23" s="50"/>
      <c r="H23" s="50"/>
      <c r="I23" s="51"/>
      <c r="J23" s="44"/>
      <c r="K23" s="52"/>
      <c r="L23" s="52"/>
    </row>
    <row r="24" spans="1:12" ht="12.75">
      <c r="A24" s="79" t="s">
        <v>36</v>
      </c>
      <c r="B24" s="18" t="s">
        <v>21</v>
      </c>
      <c r="C24" s="17" t="s">
        <v>14</v>
      </c>
      <c r="D24" s="37">
        <v>-0.09975</v>
      </c>
      <c r="E24" s="37">
        <v>-0.09975</v>
      </c>
      <c r="F24" s="54"/>
      <c r="G24" s="54"/>
      <c r="H24" s="54"/>
      <c r="I24" s="55"/>
      <c r="J24" s="55"/>
      <c r="K24" s="55"/>
      <c r="L24" s="55"/>
    </row>
    <row r="25" spans="1:12" ht="12.75">
      <c r="A25" s="79"/>
      <c r="B25" s="18" t="s">
        <v>22</v>
      </c>
      <c r="C25" s="17" t="s">
        <v>14</v>
      </c>
      <c r="D25" s="53">
        <v>-0.176279</v>
      </c>
      <c r="E25" s="53">
        <v>-0.176279</v>
      </c>
      <c r="F25" s="54"/>
      <c r="G25" s="54"/>
      <c r="H25" s="54"/>
      <c r="I25" s="55"/>
      <c r="J25" s="55"/>
      <c r="K25" s="55"/>
      <c r="L25" s="55"/>
    </row>
    <row r="26" spans="1:12" ht="13.5" thickBot="1">
      <c r="A26" s="79"/>
      <c r="B26" s="18" t="s">
        <v>23</v>
      </c>
      <c r="C26" s="17" t="s">
        <v>14</v>
      </c>
      <c r="D26" s="53"/>
      <c r="E26" s="53"/>
      <c r="F26" s="54"/>
      <c r="G26" s="54"/>
      <c r="H26" s="54"/>
      <c r="I26" s="55"/>
      <c r="J26" s="55"/>
      <c r="K26" s="55"/>
      <c r="L26" s="55"/>
    </row>
    <row r="27" spans="1:12" ht="13.5" thickBot="1">
      <c r="A27" s="79"/>
      <c r="B27" s="18" t="s">
        <v>24</v>
      </c>
      <c r="C27" s="17" t="s">
        <v>10</v>
      </c>
      <c r="D27" s="56"/>
      <c r="E27" s="56"/>
      <c r="F27" s="30">
        <v>-2.661</v>
      </c>
      <c r="G27" s="31">
        <v>-2.661</v>
      </c>
      <c r="H27" s="31">
        <v>-2.661</v>
      </c>
      <c r="I27" s="31">
        <v>-2.661</v>
      </c>
      <c r="J27" s="31">
        <v>-2.661</v>
      </c>
      <c r="K27" s="31">
        <v>-2.661</v>
      </c>
      <c r="L27" s="31">
        <v>-2.661</v>
      </c>
    </row>
    <row r="28" spans="1:12" ht="9.75" customHeight="1" thickBot="1">
      <c r="A28" s="79"/>
      <c r="B28" s="18"/>
      <c r="C28" s="17"/>
      <c r="D28" s="51"/>
      <c r="E28" s="51"/>
      <c r="F28" s="57"/>
      <c r="G28" s="57"/>
      <c r="H28" s="57"/>
      <c r="I28" s="58"/>
      <c r="J28" s="58"/>
      <c r="K28" s="58"/>
      <c r="L28" s="58"/>
    </row>
    <row r="29" spans="1:12" ht="13.5" thickBot="1">
      <c r="A29" s="79"/>
      <c r="B29" s="18" t="s">
        <v>25</v>
      </c>
      <c r="C29" s="17" t="s">
        <v>14</v>
      </c>
      <c r="D29" s="37">
        <v>-0.005</v>
      </c>
      <c r="E29" s="37">
        <v>-0.005</v>
      </c>
      <c r="F29" s="37">
        <v>-0.005</v>
      </c>
      <c r="G29" s="37">
        <v>-0.005</v>
      </c>
      <c r="H29" s="33">
        <v>-0.0075</v>
      </c>
      <c r="I29" s="37">
        <v>-0.0075</v>
      </c>
      <c r="J29" s="37">
        <v>-0.0075</v>
      </c>
      <c r="K29" s="37">
        <v>-0.0075</v>
      </c>
      <c r="L29" s="37">
        <v>-0.0075</v>
      </c>
    </row>
    <row r="30" spans="1:12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2.75" customHeight="1">
      <c r="A31" s="60"/>
      <c r="B31" s="18" t="s">
        <v>7</v>
      </c>
      <c r="D31" s="61">
        <f aca="true" t="shared" si="0" ref="D31:L31">D9</f>
        <v>11.9</v>
      </c>
      <c r="E31" s="61">
        <f t="shared" si="0"/>
        <v>11.9</v>
      </c>
      <c r="F31" s="61">
        <f t="shared" si="0"/>
        <v>11.9</v>
      </c>
      <c r="G31" s="61">
        <f t="shared" si="0"/>
        <v>11.9</v>
      </c>
      <c r="H31" s="61">
        <f t="shared" si="0"/>
        <v>14.65</v>
      </c>
      <c r="I31" s="61">
        <f t="shared" si="0"/>
        <v>14.65</v>
      </c>
      <c r="J31" s="61">
        <f t="shared" si="0"/>
        <v>14.65</v>
      </c>
      <c r="K31" s="61">
        <f t="shared" si="0"/>
        <v>14.65</v>
      </c>
      <c r="L31" s="61">
        <f t="shared" si="0"/>
        <v>14.65</v>
      </c>
    </row>
    <row r="32" spans="1:12" ht="12.75">
      <c r="A32" s="18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18"/>
      <c r="B33" s="18" t="s">
        <v>26</v>
      </c>
      <c r="D33" s="62">
        <f aca="true" t="shared" si="1" ref="D33:L33">ROUND(D11/100*MIN(D$7,1000),2)</f>
        <v>98.6</v>
      </c>
      <c r="E33" s="62">
        <f t="shared" si="1"/>
        <v>98.6</v>
      </c>
      <c r="F33" s="62">
        <f t="shared" si="1"/>
        <v>98.6</v>
      </c>
      <c r="G33" s="62">
        <f t="shared" si="1"/>
        <v>98.6</v>
      </c>
      <c r="H33" s="62">
        <f t="shared" si="1"/>
        <v>121.4</v>
      </c>
      <c r="I33" s="62">
        <f t="shared" si="1"/>
        <v>121.4</v>
      </c>
      <c r="J33" s="62">
        <f t="shared" si="1"/>
        <v>121.4</v>
      </c>
      <c r="K33" s="62">
        <f t="shared" si="1"/>
        <v>121.4</v>
      </c>
      <c r="L33" s="62">
        <f t="shared" si="1"/>
        <v>121.4</v>
      </c>
    </row>
    <row r="34" spans="1:12" ht="12.75">
      <c r="A34" s="18"/>
      <c r="B34" s="18" t="s">
        <v>27</v>
      </c>
      <c r="D34" s="62">
        <f aca="true" t="shared" si="2" ref="D34:L34">ROUND(D12/100*MAX(D$7-1000,0),2)</f>
        <v>0</v>
      </c>
      <c r="E34" s="62">
        <f t="shared" si="2"/>
        <v>0</v>
      </c>
      <c r="F34" s="62">
        <f t="shared" si="2"/>
        <v>0</v>
      </c>
      <c r="G34" s="62">
        <f t="shared" si="2"/>
        <v>0</v>
      </c>
      <c r="H34" s="62">
        <f t="shared" si="2"/>
        <v>0</v>
      </c>
      <c r="I34" s="62">
        <f t="shared" si="2"/>
        <v>0</v>
      </c>
      <c r="J34" s="62">
        <f t="shared" si="2"/>
        <v>0</v>
      </c>
      <c r="K34" s="62">
        <f t="shared" si="2"/>
        <v>0</v>
      </c>
      <c r="L34" s="62">
        <f t="shared" si="2"/>
        <v>0</v>
      </c>
    </row>
    <row r="35" spans="1:12" ht="12.75">
      <c r="A35" s="18"/>
      <c r="B35" s="18" t="s">
        <v>28</v>
      </c>
      <c r="D35" s="64">
        <f aca="true" t="shared" si="3" ref="D35:L35">SUM(D31,D33:D34)</f>
        <v>110.5</v>
      </c>
      <c r="E35" s="64">
        <f t="shared" si="3"/>
        <v>110.5</v>
      </c>
      <c r="F35" s="64">
        <f t="shared" si="3"/>
        <v>110.5</v>
      </c>
      <c r="G35" s="64">
        <f t="shared" si="3"/>
        <v>110.5</v>
      </c>
      <c r="H35" s="64">
        <f t="shared" si="3"/>
        <v>136.05</v>
      </c>
      <c r="I35" s="64">
        <f t="shared" si="3"/>
        <v>136.05</v>
      </c>
      <c r="J35" s="64">
        <f t="shared" si="3"/>
        <v>136.05</v>
      </c>
      <c r="K35" s="64">
        <f t="shared" si="3"/>
        <v>136.05</v>
      </c>
      <c r="L35" s="64">
        <f t="shared" si="3"/>
        <v>136.05</v>
      </c>
    </row>
    <row r="36" spans="1:12" ht="12.75">
      <c r="A36" s="18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18"/>
      <c r="B37" s="18" t="str">
        <f>B14</f>
        <v>RIDER F - FUEL ADJUSTMENT RIDER</v>
      </c>
      <c r="D37" s="66">
        <f aca="true" t="shared" si="4" ref="D37:L37">ROUND(D14*D$7/100,2)</f>
        <v>9.64</v>
      </c>
      <c r="E37" s="66">
        <f t="shared" si="4"/>
        <v>18.6</v>
      </c>
      <c r="F37" s="66">
        <f t="shared" si="4"/>
        <v>-3.54</v>
      </c>
      <c r="G37" s="66">
        <f t="shared" si="4"/>
        <v>-0.9</v>
      </c>
      <c r="H37" s="66">
        <f t="shared" si="4"/>
        <v>3.52</v>
      </c>
      <c r="I37" s="66">
        <f t="shared" si="4"/>
        <v>1.91</v>
      </c>
      <c r="J37" s="66">
        <f t="shared" si="4"/>
        <v>1.91</v>
      </c>
      <c r="K37" s="66">
        <f t="shared" si="4"/>
        <v>1.91</v>
      </c>
      <c r="L37" s="66">
        <f t="shared" si="4"/>
        <v>1.91</v>
      </c>
    </row>
    <row r="38" spans="1:12" ht="12.75">
      <c r="A38" s="18"/>
      <c r="B38" s="18" t="str">
        <f>B15</f>
        <v>APPEAL RIDER</v>
      </c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18"/>
      <c r="B39" s="18" t="str">
        <f>B16</f>
        <v>YEC SHORTFALL </v>
      </c>
      <c r="D39" s="62">
        <f aca="true" t="shared" si="5" ref="D39:G41">ROUND(D$35*D16,2)</f>
        <v>16.5</v>
      </c>
      <c r="E39" s="62">
        <f t="shared" si="5"/>
        <v>12.65</v>
      </c>
      <c r="F39" s="62">
        <f t="shared" si="5"/>
        <v>13.77</v>
      </c>
      <c r="G39" s="62">
        <f t="shared" si="5"/>
        <v>13.77</v>
      </c>
      <c r="H39" s="62">
        <f aca="true" t="shared" si="6" ref="H39:L41">ROUND(H$35*H16,2)</f>
        <v>0</v>
      </c>
      <c r="I39" s="62">
        <f t="shared" si="6"/>
        <v>0</v>
      </c>
      <c r="J39" s="62">
        <f t="shared" si="6"/>
        <v>0</v>
      </c>
      <c r="K39" s="62">
        <f t="shared" si="6"/>
        <v>0</v>
      </c>
      <c r="L39" s="62">
        <f t="shared" si="6"/>
        <v>0</v>
      </c>
    </row>
    <row r="40" spans="1:12" ht="12.75">
      <c r="A40" s="18"/>
      <c r="B40" s="18" t="str">
        <f>B17</f>
        <v>RIDER J - YEC SHORTFALL 2012</v>
      </c>
      <c r="D40" s="62">
        <f t="shared" si="5"/>
        <v>0</v>
      </c>
      <c r="E40" s="62">
        <f t="shared" si="5"/>
        <v>0</v>
      </c>
      <c r="F40" s="62">
        <f t="shared" si="5"/>
        <v>0</v>
      </c>
      <c r="G40" s="62">
        <f t="shared" si="5"/>
        <v>0</v>
      </c>
      <c r="H40" s="62">
        <f t="shared" si="6"/>
        <v>0</v>
      </c>
      <c r="I40" s="62">
        <f t="shared" si="6"/>
        <v>8.71</v>
      </c>
      <c r="J40" s="62">
        <f t="shared" si="6"/>
        <v>14.98</v>
      </c>
      <c r="K40" s="62">
        <f t="shared" si="6"/>
        <v>14.98</v>
      </c>
      <c r="L40" s="62">
        <f t="shared" si="6"/>
        <v>14.98</v>
      </c>
    </row>
    <row r="41" spans="1:12" ht="12.75">
      <c r="A41" s="68"/>
      <c r="B41" s="18" t="str">
        <f>B18</f>
        <v>RIDER R1 - YEC SHORTFALL 2013</v>
      </c>
      <c r="C41" s="17"/>
      <c r="D41" s="62">
        <f t="shared" si="5"/>
        <v>0</v>
      </c>
      <c r="E41" s="62">
        <f t="shared" si="5"/>
        <v>0</v>
      </c>
      <c r="F41" s="62">
        <f t="shared" si="5"/>
        <v>0</v>
      </c>
      <c r="G41" s="62">
        <f t="shared" si="5"/>
        <v>0</v>
      </c>
      <c r="H41" s="62">
        <f t="shared" si="6"/>
        <v>0</v>
      </c>
      <c r="I41" s="62">
        <f t="shared" si="6"/>
        <v>5.1</v>
      </c>
      <c r="J41" s="62">
        <f t="shared" si="6"/>
        <v>4.93</v>
      </c>
      <c r="K41" s="62">
        <f t="shared" si="6"/>
        <v>0</v>
      </c>
      <c r="L41" s="62">
        <f t="shared" si="6"/>
        <v>0</v>
      </c>
    </row>
    <row r="42" spans="1:12" ht="12.75">
      <c r="A42" s="68"/>
      <c r="B42" s="18"/>
      <c r="C42" s="17"/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2.75">
      <c r="A43" s="68"/>
      <c r="B43" s="18" t="str">
        <f>B20</f>
        <v>YECL SHORTFALL </v>
      </c>
      <c r="C43" s="17"/>
      <c r="D43" s="62">
        <f aca="true" t="shared" si="7" ref="D43:G45">ROUND(D$35*D20,2)</f>
        <v>0</v>
      </c>
      <c r="E43" s="62">
        <f t="shared" si="7"/>
        <v>5.53</v>
      </c>
      <c r="F43" s="62">
        <f t="shared" si="7"/>
        <v>11.63</v>
      </c>
      <c r="G43" s="62">
        <f t="shared" si="7"/>
        <v>11.63</v>
      </c>
      <c r="H43" s="62">
        <f aca="true" t="shared" si="8" ref="H43:L45">ROUND(H$35*H20,2)</f>
        <v>0</v>
      </c>
      <c r="I43" s="62">
        <f t="shared" si="8"/>
        <v>0</v>
      </c>
      <c r="J43" s="62">
        <f t="shared" si="8"/>
        <v>0</v>
      </c>
      <c r="K43" s="62">
        <f t="shared" si="8"/>
        <v>0</v>
      </c>
      <c r="L43" s="62">
        <f t="shared" si="8"/>
        <v>0</v>
      </c>
    </row>
    <row r="44" spans="1:12" ht="12.75">
      <c r="A44" s="68"/>
      <c r="B44" s="18" t="str">
        <f>B21</f>
        <v>RIDER R - YECL SHORTFALL (13-15)</v>
      </c>
      <c r="C44" s="69"/>
      <c r="D44" s="62">
        <f t="shared" si="7"/>
        <v>0</v>
      </c>
      <c r="E44" s="62">
        <f t="shared" si="7"/>
        <v>0</v>
      </c>
      <c r="F44" s="62">
        <f t="shared" si="7"/>
        <v>0</v>
      </c>
      <c r="G44" s="62">
        <f t="shared" si="7"/>
        <v>0</v>
      </c>
      <c r="H44" s="62">
        <f t="shared" si="8"/>
        <v>0</v>
      </c>
      <c r="I44" s="62">
        <f t="shared" si="8"/>
        <v>0</v>
      </c>
      <c r="J44" s="62">
        <f t="shared" si="8"/>
        <v>8.84</v>
      </c>
      <c r="K44" s="62">
        <f t="shared" si="8"/>
        <v>16.46</v>
      </c>
      <c r="L44" s="62">
        <f t="shared" si="8"/>
        <v>16.46</v>
      </c>
    </row>
    <row r="45" spans="1:12" ht="12.75">
      <c r="A45" s="68"/>
      <c r="B45" s="18" t="str">
        <f>B22</f>
        <v>YECL SHORTFALL ADJUSTMENT (13-15)</v>
      </c>
      <c r="C45" s="69"/>
      <c r="D45" s="70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8"/>
        <v>0</v>
      </c>
      <c r="I45" s="70">
        <f t="shared" si="8"/>
        <v>0</v>
      </c>
      <c r="J45" s="70">
        <f t="shared" si="8"/>
        <v>0</v>
      </c>
      <c r="K45" s="70">
        <f t="shared" si="8"/>
        <v>9.05</v>
      </c>
      <c r="L45" s="70">
        <f t="shared" si="8"/>
        <v>0</v>
      </c>
    </row>
    <row r="46" spans="1:12" ht="12.75">
      <c r="A46" s="68"/>
      <c r="B46" s="7" t="s">
        <v>29</v>
      </c>
      <c r="C46" s="71"/>
      <c r="D46" s="72">
        <f aca="true" t="shared" si="9" ref="D46:L46">SUM(D35:D45)</f>
        <v>136.64</v>
      </c>
      <c r="E46" s="72">
        <f t="shared" si="9"/>
        <v>147.28</v>
      </c>
      <c r="F46" s="72">
        <f t="shared" si="9"/>
        <v>132.35999999999999</v>
      </c>
      <c r="G46" s="72">
        <f t="shared" si="9"/>
        <v>135</v>
      </c>
      <c r="H46" s="72">
        <f t="shared" si="9"/>
        <v>139.57000000000002</v>
      </c>
      <c r="I46" s="72">
        <f t="shared" si="9"/>
        <v>151.77</v>
      </c>
      <c r="J46" s="72">
        <f t="shared" si="9"/>
        <v>166.71</v>
      </c>
      <c r="K46" s="72">
        <f t="shared" si="9"/>
        <v>178.45000000000002</v>
      </c>
      <c r="L46" s="72">
        <f t="shared" si="9"/>
        <v>169.4</v>
      </c>
    </row>
    <row r="47" spans="1:12" ht="12.75">
      <c r="A47" s="68"/>
      <c r="B47" s="7" t="s">
        <v>30</v>
      </c>
      <c r="C47" s="17"/>
      <c r="D47" s="73"/>
      <c r="E47" s="73">
        <f>E46/D46-1</f>
        <v>0.07786885245901654</v>
      </c>
      <c r="F47" s="73">
        <f aca="true" t="shared" si="10" ref="F47:L47">F46/E46-1</f>
        <v>-0.10130363932645314</v>
      </c>
      <c r="G47" s="73">
        <f t="shared" si="10"/>
        <v>0.01994560290117864</v>
      </c>
      <c r="H47" s="73">
        <f t="shared" si="10"/>
        <v>0.03385185185185202</v>
      </c>
      <c r="I47" s="73">
        <f t="shared" si="10"/>
        <v>0.0874113348140717</v>
      </c>
      <c r="J47" s="73">
        <f t="shared" si="10"/>
        <v>0.09843842656651502</v>
      </c>
      <c r="K47" s="73">
        <f t="shared" si="10"/>
        <v>0.07042169036050638</v>
      </c>
      <c r="L47" s="73">
        <f t="shared" si="10"/>
        <v>-0.0507144858503783</v>
      </c>
    </row>
    <row r="48" spans="1:12" ht="12.75">
      <c r="A48" s="68"/>
      <c r="B48" s="7"/>
      <c r="C48" s="17"/>
      <c r="D48" s="73"/>
      <c r="E48" s="73"/>
      <c r="F48" s="73"/>
      <c r="G48" s="73"/>
      <c r="H48" s="73"/>
      <c r="I48" s="73"/>
      <c r="J48" s="73"/>
      <c r="K48" s="73"/>
      <c r="L48" s="73"/>
    </row>
    <row r="49" spans="1:12" ht="12.75">
      <c r="A49" s="18"/>
      <c r="B49" s="18" t="str">
        <f>B24</f>
        <v>RATE STABILITY FUND (CUSTOMER)</v>
      </c>
      <c r="D49" s="66">
        <f aca="true" t="shared" si="11" ref="D49:L49">D31*D24</f>
        <v>-1.187025</v>
      </c>
      <c r="E49" s="66">
        <f t="shared" si="11"/>
        <v>-1.187025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</row>
    <row r="50" spans="1:12" ht="12.75">
      <c r="A50" s="18"/>
      <c r="B50" s="18" t="str">
        <f>B25</f>
        <v>RATE STABILITY FUND (1ST ENERGY BLOCK)</v>
      </c>
      <c r="D50" s="66">
        <f aca="true" t="shared" si="12" ref="D50:L50">D33*D25</f>
        <v>-17.3811094</v>
      </c>
      <c r="E50" s="66">
        <f t="shared" si="12"/>
        <v>-17.3811094</v>
      </c>
      <c r="F50" s="66">
        <f t="shared" si="12"/>
        <v>0</v>
      </c>
      <c r="G50" s="66">
        <f t="shared" si="12"/>
        <v>0</v>
      </c>
      <c r="H50" s="66">
        <f t="shared" si="12"/>
        <v>0</v>
      </c>
      <c r="I50" s="66">
        <f t="shared" si="12"/>
        <v>0</v>
      </c>
      <c r="J50" s="66">
        <f t="shared" si="12"/>
        <v>0</v>
      </c>
      <c r="K50" s="66">
        <f t="shared" si="12"/>
        <v>0</v>
      </c>
      <c r="L50" s="66">
        <f t="shared" si="12"/>
        <v>0</v>
      </c>
    </row>
    <row r="51" spans="1:12" ht="12.75">
      <c r="A51" s="18"/>
      <c r="B51" s="18" t="str">
        <f>B26</f>
        <v>RATE STABILITY FUND (2ND ENERGY BLOCK)</v>
      </c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18"/>
      <c r="B52" s="18" t="str">
        <f>B27</f>
        <v>INTERIM ELECTRICAL REBATE (up to 1000 kWh)</v>
      </c>
      <c r="D52" s="66">
        <f aca="true" t="shared" si="13" ref="D52:L52">ROUND((MIN(D$7,1000)*D27)/100,2)</f>
        <v>0</v>
      </c>
      <c r="E52" s="66">
        <f t="shared" si="13"/>
        <v>0</v>
      </c>
      <c r="F52" s="66">
        <f t="shared" si="13"/>
        <v>-26.61</v>
      </c>
      <c r="G52" s="66">
        <f t="shared" si="13"/>
        <v>-26.61</v>
      </c>
      <c r="H52" s="66">
        <f t="shared" si="13"/>
        <v>-26.61</v>
      </c>
      <c r="I52" s="66">
        <f t="shared" si="13"/>
        <v>-26.61</v>
      </c>
      <c r="J52" s="66">
        <f t="shared" si="13"/>
        <v>-26.61</v>
      </c>
      <c r="K52" s="66">
        <f t="shared" si="13"/>
        <v>-26.61</v>
      </c>
      <c r="L52" s="66">
        <f t="shared" si="13"/>
        <v>-26.61</v>
      </c>
    </row>
    <row r="53" spans="1:12" ht="12.75">
      <c r="A53" s="18"/>
      <c r="B53" s="18"/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2.75">
      <c r="A54" s="18"/>
      <c r="B54" s="18" t="str">
        <f>B29</f>
        <v>YUKON RELIEF/INCOME TAX REBATE</v>
      </c>
      <c r="D54" s="70">
        <f aca="true" t="shared" si="14" ref="D54:L54">ROUND(D$35*D29,2)</f>
        <v>-0.55</v>
      </c>
      <c r="E54" s="70">
        <f t="shared" si="14"/>
        <v>-0.55</v>
      </c>
      <c r="F54" s="70">
        <f t="shared" si="14"/>
        <v>-0.55</v>
      </c>
      <c r="G54" s="70">
        <f t="shared" si="14"/>
        <v>-0.55</v>
      </c>
      <c r="H54" s="70">
        <f t="shared" si="14"/>
        <v>-1.02</v>
      </c>
      <c r="I54" s="70">
        <f t="shared" si="14"/>
        <v>-1.02</v>
      </c>
      <c r="J54" s="70">
        <f t="shared" si="14"/>
        <v>-1.02</v>
      </c>
      <c r="K54" s="70">
        <f t="shared" si="14"/>
        <v>-1.02</v>
      </c>
      <c r="L54" s="70">
        <f t="shared" si="14"/>
        <v>-1.02</v>
      </c>
    </row>
    <row r="55" spans="1:12" ht="12.75">
      <c r="A55" s="18"/>
      <c r="B55" s="18" t="s">
        <v>31</v>
      </c>
      <c r="D55" s="63">
        <f aca="true" t="shared" si="15" ref="D55:L55">SUM(D49:D54)</f>
        <v>-19.1181344</v>
      </c>
      <c r="E55" s="63">
        <f t="shared" si="15"/>
        <v>-19.1181344</v>
      </c>
      <c r="F55" s="63">
        <f t="shared" si="15"/>
        <v>-27.16</v>
      </c>
      <c r="G55" s="63">
        <f t="shared" si="15"/>
        <v>-27.16</v>
      </c>
      <c r="H55" s="63">
        <f t="shared" si="15"/>
        <v>-27.63</v>
      </c>
      <c r="I55" s="63">
        <f t="shared" si="15"/>
        <v>-27.63</v>
      </c>
      <c r="J55" s="63">
        <f t="shared" si="15"/>
        <v>-27.63</v>
      </c>
      <c r="K55" s="63">
        <f t="shared" si="15"/>
        <v>-27.63</v>
      </c>
      <c r="L55" s="63">
        <f t="shared" si="15"/>
        <v>-27.63</v>
      </c>
    </row>
    <row r="56" spans="1:12" ht="12.75">
      <c r="A56" s="18"/>
      <c r="B56" s="18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2.75">
      <c r="A57" s="18"/>
      <c r="B57" s="7" t="s">
        <v>32</v>
      </c>
      <c r="C57" s="74"/>
      <c r="D57" s="75">
        <f aca="true" t="shared" si="16" ref="D57:L57">SUM(D46,D55)</f>
        <v>117.52186559999998</v>
      </c>
      <c r="E57" s="75">
        <f t="shared" si="16"/>
        <v>128.1618656</v>
      </c>
      <c r="F57" s="75">
        <f t="shared" si="16"/>
        <v>105.19999999999999</v>
      </c>
      <c r="G57" s="75">
        <f t="shared" si="16"/>
        <v>107.84</v>
      </c>
      <c r="H57" s="75">
        <f t="shared" si="16"/>
        <v>111.94000000000003</v>
      </c>
      <c r="I57" s="75">
        <f t="shared" si="16"/>
        <v>124.14000000000001</v>
      </c>
      <c r="J57" s="75">
        <f t="shared" si="16"/>
        <v>139.08</v>
      </c>
      <c r="K57" s="75">
        <f t="shared" si="16"/>
        <v>150.82000000000002</v>
      </c>
      <c r="L57" s="75">
        <f t="shared" si="16"/>
        <v>141.77</v>
      </c>
    </row>
    <row r="58" spans="1:12" ht="12.75">
      <c r="A58" s="18"/>
      <c r="B58" s="7" t="s">
        <v>33</v>
      </c>
      <c r="D58" s="73"/>
      <c r="E58" s="73">
        <f>E57/D57-1</f>
        <v>0.0905363435619253</v>
      </c>
      <c r="F58" s="73">
        <f aca="true" t="shared" si="17" ref="F58:L58">F57/E57-1</f>
        <v>-0.17916300993670942</v>
      </c>
      <c r="G58" s="73">
        <f t="shared" si="17"/>
        <v>0.02509505703422077</v>
      </c>
      <c r="H58" s="73">
        <f t="shared" si="17"/>
        <v>0.03801928783382813</v>
      </c>
      <c r="I58" s="73">
        <f t="shared" si="17"/>
        <v>0.10898695729855268</v>
      </c>
      <c r="J58" s="73">
        <f t="shared" si="17"/>
        <v>0.12034799420009668</v>
      </c>
      <c r="K58" s="73">
        <f t="shared" si="17"/>
        <v>0.0844118492953696</v>
      </c>
      <c r="L58" s="73">
        <f t="shared" si="17"/>
        <v>-0.06000530433629503</v>
      </c>
    </row>
    <row r="59" spans="1:12" ht="12.75">
      <c r="A59" s="18"/>
      <c r="B59" s="7"/>
      <c r="D59" s="73"/>
      <c r="E59" s="73"/>
      <c r="F59" s="73"/>
      <c r="G59" s="73"/>
      <c r="H59" s="73"/>
      <c r="I59" s="73"/>
      <c r="J59" s="73"/>
      <c r="K59" s="73"/>
      <c r="L59" s="73"/>
    </row>
    <row r="60" spans="1:12" ht="12.75">
      <c r="A60" s="18"/>
      <c r="B60" s="7"/>
      <c r="D60" s="73"/>
      <c r="E60" s="73"/>
      <c r="F60" s="73"/>
      <c r="G60" s="73"/>
      <c r="H60" s="73"/>
      <c r="I60" s="73"/>
      <c r="J60" s="73"/>
      <c r="K60" s="73"/>
      <c r="L60" s="73"/>
    </row>
    <row r="61" spans="1:12" ht="12.75">
      <c r="A61" s="18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8"/>
      <c r="D62" s="67"/>
      <c r="E62" s="67"/>
      <c r="F62" s="67"/>
      <c r="G62" s="67"/>
      <c r="H62" s="67"/>
      <c r="I62" s="67"/>
      <c r="J62" s="67"/>
      <c r="K62" s="67"/>
      <c r="L62" s="67"/>
    </row>
    <row r="63" spans="1:12" ht="12.75">
      <c r="A63" s="18"/>
      <c r="B63" s="18"/>
      <c r="D63" s="76"/>
      <c r="E63" s="76"/>
      <c r="F63" s="76"/>
      <c r="G63" s="76"/>
      <c r="H63" s="76"/>
      <c r="I63" s="76"/>
      <c r="J63" s="76"/>
      <c r="K63" s="76"/>
      <c r="L63" s="76"/>
    </row>
    <row r="64" spans="1:12" ht="12.75">
      <c r="A64" s="18"/>
      <c r="B64" s="18"/>
      <c r="D64" s="76"/>
      <c r="E64" s="76"/>
      <c r="F64" s="76"/>
      <c r="G64" s="76"/>
      <c r="H64" s="76"/>
      <c r="I64" s="76"/>
      <c r="J64" s="76"/>
      <c r="K64" s="76"/>
      <c r="L64" s="76"/>
    </row>
    <row r="66" spans="1:12" ht="12.75">
      <c r="A66" s="18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18"/>
      <c r="D67" s="67"/>
      <c r="E67" s="67"/>
      <c r="F67" s="67"/>
      <c r="G67" s="67"/>
      <c r="H67" s="67"/>
      <c r="I67" s="67"/>
      <c r="J67" s="67"/>
      <c r="K67" s="67"/>
      <c r="L67" s="67"/>
    </row>
    <row r="68" spans="1:12" ht="12.75">
      <c r="A68" s="18"/>
      <c r="B68" s="18"/>
      <c r="D68" s="76"/>
      <c r="E68" s="76"/>
      <c r="F68" s="76"/>
      <c r="G68" s="76"/>
      <c r="H68" s="76"/>
      <c r="I68" s="76"/>
      <c r="J68" s="76"/>
      <c r="K68" s="76"/>
      <c r="L68" s="76"/>
    </row>
    <row r="69" spans="1:12" ht="12.75">
      <c r="A69" s="18"/>
      <c r="B69" s="18"/>
      <c r="D69" s="76"/>
      <c r="E69" s="76"/>
      <c r="F69" s="76"/>
      <c r="G69" s="76"/>
      <c r="H69" s="76"/>
      <c r="I69" s="76"/>
      <c r="J69" s="76"/>
      <c r="K69" s="76"/>
      <c r="L69" s="76"/>
    </row>
    <row r="73" spans="4:12" ht="12.75">
      <c r="D73" s="77"/>
      <c r="E73" s="77"/>
      <c r="F73" s="77"/>
      <c r="G73" s="77"/>
      <c r="H73" s="77"/>
      <c r="I73" s="77"/>
      <c r="J73" s="77"/>
      <c r="K73" s="77"/>
      <c r="L73" s="77"/>
    </row>
  </sheetData>
  <sheetProtection/>
  <mergeCells count="2">
    <mergeCell ref="A7:A21"/>
    <mergeCell ref="A24:A29"/>
  </mergeCells>
  <dataValidations count="1">
    <dataValidation type="whole" allowBlank="1" showInputMessage="1" showErrorMessage="1" prompt="Energy must be 2500 kWh or less. Calculates first and second energy block only." errorTitle="First and 2nd Energy Block Only" error="Energy must be 2500 kWh or less. " sqref="D7:L7">
      <formula1>0</formula1>
      <formula2>2500</formula2>
    </dataValidation>
  </dataValidations>
  <printOptions horizontalCentered="1"/>
  <pageMargins left="0.75" right="0.75" top="0.5" bottom="0.5" header="0.25" footer="0.25"/>
  <pageSetup fitToHeight="0" horizontalDpi="600" verticalDpi="600" orientation="landscape" scale="60" r:id="rId2"/>
  <headerFooter>
    <oddHeader>&amp;R&amp;"Arial,Bold"UCG-YECL-5(b)
Attachment 1
Page 1 of  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73"/>
  <sheetViews>
    <sheetView showGridLines="0" zoomScale="80" zoomScaleNormal="80" zoomScaleSheetLayoutView="90"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3" sqref="H13"/>
    </sheetView>
  </sheetViews>
  <sheetFormatPr defaultColWidth="9.140625" defaultRowHeight="12.75"/>
  <cols>
    <col min="1" max="1" width="5.421875" style="2" customWidth="1"/>
    <col min="2" max="2" width="46.28125" style="2" customWidth="1"/>
    <col min="3" max="3" width="11.421875" style="2" customWidth="1"/>
    <col min="4" max="12" width="15.421875" style="2" customWidth="1"/>
    <col min="13" max="16384" width="9.140625" style="2" customWidth="1"/>
  </cols>
  <sheetData>
    <row r="1" spans="1:6" ht="17.25">
      <c r="A1" s="1" t="s">
        <v>0</v>
      </c>
      <c r="F1" s="3"/>
    </row>
    <row r="2" spans="1:12" ht="15">
      <c r="A2" s="4" t="s">
        <v>1</v>
      </c>
      <c r="C2" s="5"/>
      <c r="F2" s="3"/>
      <c r="L2" s="6"/>
    </row>
    <row r="3" spans="1:12" ht="15">
      <c r="A3" s="4" t="s">
        <v>34</v>
      </c>
      <c r="C3" s="5"/>
      <c r="F3" s="3"/>
      <c r="L3" s="6"/>
    </row>
    <row r="4" spans="1:6" ht="15">
      <c r="A4" s="4"/>
      <c r="F4" s="3"/>
    </row>
    <row r="5" spans="1:12" ht="12.75">
      <c r="A5" s="7"/>
      <c r="B5" s="8"/>
      <c r="C5" s="8"/>
      <c r="D5" s="9"/>
      <c r="E5" s="9"/>
      <c r="F5" s="11"/>
      <c r="G5" s="9"/>
      <c r="H5" s="9"/>
      <c r="I5" s="9"/>
      <c r="J5" s="9"/>
      <c r="K5" s="9"/>
      <c r="L5" s="9"/>
    </row>
    <row r="6" spans="1:12" ht="12.75" customHeight="1">
      <c r="A6" s="12"/>
      <c r="B6" s="13" t="s">
        <v>3</v>
      </c>
      <c r="C6" s="14"/>
      <c r="D6" s="15">
        <v>39448</v>
      </c>
      <c r="E6" s="15">
        <v>39814</v>
      </c>
      <c r="F6" s="15">
        <v>40179</v>
      </c>
      <c r="G6" s="15">
        <v>40544</v>
      </c>
      <c r="H6" s="15">
        <v>40909</v>
      </c>
      <c r="I6" s="15">
        <v>41275</v>
      </c>
      <c r="J6" s="15">
        <v>41640</v>
      </c>
      <c r="K6" s="15">
        <v>42005</v>
      </c>
      <c r="L6" s="15">
        <v>42370</v>
      </c>
    </row>
    <row r="7" spans="1:12" ht="12.75" customHeight="1">
      <c r="A7" s="79" t="s">
        <v>4</v>
      </c>
      <c r="B7" s="16" t="s">
        <v>5</v>
      </c>
      <c r="C7" s="17" t="s">
        <v>6</v>
      </c>
      <c r="D7" s="10">
        <v>1200</v>
      </c>
      <c r="E7" s="10">
        <v>1200</v>
      </c>
      <c r="F7" s="10">
        <v>1200</v>
      </c>
      <c r="G7" s="10">
        <v>1200</v>
      </c>
      <c r="H7" s="10">
        <v>1200</v>
      </c>
      <c r="I7" s="10">
        <v>1200</v>
      </c>
      <c r="J7" s="10">
        <v>1200</v>
      </c>
      <c r="K7" s="10">
        <v>1200</v>
      </c>
      <c r="L7" s="10">
        <v>1200</v>
      </c>
    </row>
    <row r="8" spans="1:3" ht="13.5" thickBot="1">
      <c r="A8" s="79"/>
      <c r="B8" s="13"/>
      <c r="C8" s="14"/>
    </row>
    <row r="9" spans="1:12" ht="13.5" thickBot="1">
      <c r="A9" s="79"/>
      <c r="B9" s="18" t="s">
        <v>7</v>
      </c>
      <c r="C9" s="19" t="s">
        <v>8</v>
      </c>
      <c r="D9" s="20">
        <v>11.9</v>
      </c>
      <c r="E9" s="20">
        <v>11.9</v>
      </c>
      <c r="F9" s="20">
        <v>11.9</v>
      </c>
      <c r="G9" s="20">
        <v>11.9</v>
      </c>
      <c r="H9" s="21">
        <v>14.65</v>
      </c>
      <c r="I9" s="20">
        <v>14.65</v>
      </c>
      <c r="J9" s="20">
        <v>14.65</v>
      </c>
      <c r="K9" s="20">
        <v>14.65</v>
      </c>
      <c r="L9" s="20">
        <v>14.65</v>
      </c>
    </row>
    <row r="10" spans="1:12" ht="13.5" thickBot="1">
      <c r="A10" s="79"/>
      <c r="C10" s="14"/>
      <c r="D10" s="22"/>
      <c r="E10" s="22"/>
      <c r="F10" s="22"/>
      <c r="G10" s="22"/>
      <c r="H10" s="23"/>
      <c r="I10" s="22"/>
      <c r="J10" s="22"/>
      <c r="K10" s="22"/>
      <c r="L10" s="22"/>
    </row>
    <row r="11" spans="1:12" ht="15" customHeight="1" thickBot="1">
      <c r="A11" s="79"/>
      <c r="B11" s="18" t="s">
        <v>9</v>
      </c>
      <c r="C11" s="17" t="s">
        <v>10</v>
      </c>
      <c r="D11" s="24">
        <v>9.86</v>
      </c>
      <c r="E11" s="24">
        <v>9.86</v>
      </c>
      <c r="F11" s="24">
        <v>9.86</v>
      </c>
      <c r="G11" s="24">
        <v>9.86</v>
      </c>
      <c r="H11" s="25">
        <v>12.14</v>
      </c>
      <c r="I11" s="24">
        <v>12.14</v>
      </c>
      <c r="J11" s="24">
        <v>12.14</v>
      </c>
      <c r="K11" s="24">
        <v>12.14</v>
      </c>
      <c r="L11" s="24">
        <v>12.14</v>
      </c>
    </row>
    <row r="12" spans="1:12" ht="13.5" thickBot="1">
      <c r="A12" s="79"/>
      <c r="B12" s="18" t="s">
        <v>11</v>
      </c>
      <c r="C12" s="17"/>
      <c r="D12" s="24">
        <v>10.45</v>
      </c>
      <c r="E12" s="24">
        <v>10.45</v>
      </c>
      <c r="F12" s="24">
        <v>10.45</v>
      </c>
      <c r="G12" s="24">
        <v>10.45</v>
      </c>
      <c r="H12" s="78">
        <v>12.82</v>
      </c>
      <c r="I12" s="24">
        <v>12.82</v>
      </c>
      <c r="J12" s="24">
        <v>12.82</v>
      </c>
      <c r="K12" s="24">
        <v>12.82</v>
      </c>
      <c r="L12" s="24">
        <v>12.82</v>
      </c>
    </row>
    <row r="13" spans="1:12" ht="13.5" thickBot="1">
      <c r="A13" s="79"/>
      <c r="C13" s="26"/>
      <c r="D13" s="27"/>
      <c r="E13" s="27"/>
      <c r="F13" s="27"/>
      <c r="G13" s="27"/>
      <c r="H13" s="28"/>
      <c r="I13" s="27"/>
      <c r="J13" s="27"/>
      <c r="K13" s="27"/>
      <c r="L13" s="27"/>
    </row>
    <row r="14" spans="1:12" ht="13.5" thickBot="1">
      <c r="A14" s="79"/>
      <c r="B14" s="18" t="s">
        <v>12</v>
      </c>
      <c r="C14" s="17" t="s">
        <v>10</v>
      </c>
      <c r="D14" s="29">
        <v>0.9638</v>
      </c>
      <c r="E14" s="30">
        <v>1.86</v>
      </c>
      <c r="F14" s="30">
        <v>-0.354</v>
      </c>
      <c r="G14" s="30">
        <v>-0.09</v>
      </c>
      <c r="H14" s="30">
        <v>0.352</v>
      </c>
      <c r="I14" s="30">
        <v>0.191</v>
      </c>
      <c r="J14" s="31">
        <v>0.191</v>
      </c>
      <c r="K14" s="31">
        <v>0.191</v>
      </c>
      <c r="L14" s="31">
        <v>0.191</v>
      </c>
    </row>
    <row r="15" spans="1:12" ht="13.5" thickBot="1">
      <c r="A15" s="79"/>
      <c r="B15" s="18" t="s">
        <v>13</v>
      </c>
      <c r="C15" s="17" t="s">
        <v>14</v>
      </c>
      <c r="D15" s="34"/>
      <c r="E15" s="35"/>
      <c r="F15" s="36"/>
      <c r="G15" s="35"/>
      <c r="H15" s="35"/>
      <c r="I15" s="35"/>
      <c r="J15" s="35"/>
      <c r="K15" s="35"/>
      <c r="L15" s="35"/>
    </row>
    <row r="16" spans="1:12" ht="13.5" thickBot="1">
      <c r="A16" s="79"/>
      <c r="B16" s="18" t="s">
        <v>15</v>
      </c>
      <c r="C16" s="17" t="s">
        <v>14</v>
      </c>
      <c r="D16" s="37">
        <v>0.1493</v>
      </c>
      <c r="E16" s="33">
        <v>0.1145</v>
      </c>
      <c r="F16" s="33">
        <v>0.1246</v>
      </c>
      <c r="G16" s="37">
        <v>0.1246</v>
      </c>
      <c r="H16" s="47"/>
      <c r="I16" s="38"/>
      <c r="J16" s="39"/>
      <c r="K16" s="39"/>
      <c r="L16" s="39"/>
    </row>
    <row r="17" spans="1:12" ht="13.5" thickBot="1">
      <c r="A17" s="79"/>
      <c r="B17" s="18" t="s">
        <v>16</v>
      </c>
      <c r="C17" s="17" t="s">
        <v>14</v>
      </c>
      <c r="D17" s="37"/>
      <c r="E17" s="32"/>
      <c r="F17" s="32"/>
      <c r="G17" s="37"/>
      <c r="H17" s="38"/>
      <c r="I17" s="40">
        <v>0.064</v>
      </c>
      <c r="J17" s="40">
        <v>0.1101</v>
      </c>
      <c r="K17" s="41">
        <v>0.1101</v>
      </c>
      <c r="L17" s="41">
        <v>0.1101</v>
      </c>
    </row>
    <row r="18" spans="1:12" ht="13.5" thickBot="1">
      <c r="A18" s="79"/>
      <c r="B18" s="18" t="s">
        <v>17</v>
      </c>
      <c r="C18" s="17" t="s">
        <v>14</v>
      </c>
      <c r="D18" s="42"/>
      <c r="E18" s="42"/>
      <c r="F18" s="42"/>
      <c r="G18" s="42"/>
      <c r="H18" s="42"/>
      <c r="I18" s="33">
        <v>0.0375</v>
      </c>
      <c r="J18" s="33">
        <v>0.0362</v>
      </c>
      <c r="K18" s="33">
        <v>0</v>
      </c>
      <c r="L18" s="32">
        <v>0</v>
      </c>
    </row>
    <row r="19" spans="1:12" ht="12.75" customHeight="1" thickBot="1">
      <c r="A19" s="79"/>
      <c r="B19" s="18"/>
      <c r="C19" s="17"/>
      <c r="D19" s="43"/>
      <c r="E19" s="43"/>
      <c r="F19" s="43"/>
      <c r="G19" s="43"/>
      <c r="H19" s="43"/>
      <c r="I19" s="44"/>
      <c r="J19" s="45"/>
      <c r="K19" s="45"/>
      <c r="L19" s="45"/>
    </row>
    <row r="20" spans="1:12" ht="13.5" thickBot="1">
      <c r="A20" s="79"/>
      <c r="B20" s="18" t="s">
        <v>18</v>
      </c>
      <c r="C20" s="17" t="s">
        <v>14</v>
      </c>
      <c r="D20" s="46"/>
      <c r="E20" s="38">
        <v>0.05</v>
      </c>
      <c r="F20" s="33">
        <v>0.10526</v>
      </c>
      <c r="G20" s="37">
        <v>0.10526</v>
      </c>
      <c r="H20" s="38"/>
      <c r="I20" s="38"/>
      <c r="J20" s="39"/>
      <c r="K20" s="39"/>
      <c r="L20" s="39"/>
    </row>
    <row r="21" spans="1:12" ht="13.5" thickBot="1">
      <c r="A21" s="79"/>
      <c r="B21" s="18" t="s">
        <v>19</v>
      </c>
      <c r="C21" s="17" t="s">
        <v>14</v>
      </c>
      <c r="D21" s="42"/>
      <c r="E21" s="32"/>
      <c r="F21" s="32"/>
      <c r="G21" s="37"/>
      <c r="H21" s="38"/>
      <c r="I21" s="38"/>
      <c r="J21" s="47">
        <v>0.065</v>
      </c>
      <c r="K21" s="47">
        <v>0.121</v>
      </c>
      <c r="L21" s="47">
        <v>0.121</v>
      </c>
    </row>
    <row r="22" spans="1:12" ht="13.5" thickBot="1">
      <c r="A22" s="12"/>
      <c r="B22" s="48" t="s">
        <v>20</v>
      </c>
      <c r="C22" s="49" t="s">
        <v>14</v>
      </c>
      <c r="D22" s="43"/>
      <c r="E22" s="50"/>
      <c r="F22" s="50"/>
      <c r="G22" s="50"/>
      <c r="H22" s="50"/>
      <c r="I22" s="51"/>
      <c r="J22" s="44"/>
      <c r="K22" s="47">
        <v>0.0665</v>
      </c>
      <c r="L22" s="47">
        <v>0</v>
      </c>
    </row>
    <row r="23" spans="1:12" ht="12.75">
      <c r="A23" s="12"/>
      <c r="B23" s="48"/>
      <c r="C23" s="49"/>
      <c r="D23" s="43"/>
      <c r="E23" s="50"/>
      <c r="F23" s="50"/>
      <c r="G23" s="50"/>
      <c r="H23" s="50"/>
      <c r="I23" s="51"/>
      <c r="J23" s="44"/>
      <c r="K23" s="52"/>
      <c r="L23" s="52"/>
    </row>
    <row r="24" spans="1:12" ht="12.75">
      <c r="A24" s="79" t="s">
        <v>36</v>
      </c>
      <c r="B24" s="18" t="s">
        <v>21</v>
      </c>
      <c r="C24" s="17" t="s">
        <v>14</v>
      </c>
      <c r="D24" s="37">
        <v>-0.09975</v>
      </c>
      <c r="E24" s="37">
        <v>-0.09975</v>
      </c>
      <c r="F24" s="54"/>
      <c r="G24" s="54"/>
      <c r="H24" s="54"/>
      <c r="I24" s="55"/>
      <c r="J24" s="55"/>
      <c r="K24" s="55"/>
      <c r="L24" s="55"/>
    </row>
    <row r="25" spans="1:12" ht="12.75">
      <c r="A25" s="79"/>
      <c r="B25" s="18" t="s">
        <v>22</v>
      </c>
      <c r="C25" s="17" t="s">
        <v>14</v>
      </c>
      <c r="D25" s="53">
        <v>-0.176279</v>
      </c>
      <c r="E25" s="53">
        <v>-0.176279</v>
      </c>
      <c r="F25" s="54"/>
      <c r="G25" s="54"/>
      <c r="H25" s="54"/>
      <c r="I25" s="55"/>
      <c r="J25" s="55"/>
      <c r="K25" s="55"/>
      <c r="L25" s="55"/>
    </row>
    <row r="26" spans="1:12" ht="13.5" thickBot="1">
      <c r="A26" s="79"/>
      <c r="B26" s="18" t="s">
        <v>23</v>
      </c>
      <c r="C26" s="17" t="s">
        <v>14</v>
      </c>
      <c r="D26" s="53"/>
      <c r="E26" s="53"/>
      <c r="F26" s="54"/>
      <c r="G26" s="54"/>
      <c r="H26" s="54"/>
      <c r="I26" s="55"/>
      <c r="J26" s="55"/>
      <c r="K26" s="55"/>
      <c r="L26" s="55"/>
    </row>
    <row r="27" spans="1:12" ht="13.5" thickBot="1">
      <c r="A27" s="79"/>
      <c r="B27" s="18" t="s">
        <v>24</v>
      </c>
      <c r="C27" s="17" t="s">
        <v>10</v>
      </c>
      <c r="D27" s="56"/>
      <c r="E27" s="56"/>
      <c r="F27" s="30">
        <v>-2.661</v>
      </c>
      <c r="G27" s="31">
        <v>-2.661</v>
      </c>
      <c r="H27" s="31">
        <v>-2.661</v>
      </c>
      <c r="I27" s="31">
        <v>-2.661</v>
      </c>
      <c r="J27" s="31">
        <v>-2.661</v>
      </c>
      <c r="K27" s="31">
        <v>-2.661</v>
      </c>
      <c r="L27" s="31">
        <v>-2.661</v>
      </c>
    </row>
    <row r="28" spans="1:12" ht="9.75" customHeight="1" thickBot="1">
      <c r="A28" s="79"/>
      <c r="B28" s="18"/>
      <c r="C28" s="17"/>
      <c r="D28" s="51"/>
      <c r="E28" s="51"/>
      <c r="F28" s="57"/>
      <c r="G28" s="57"/>
      <c r="H28" s="57"/>
      <c r="I28" s="58"/>
      <c r="J28" s="58"/>
      <c r="K28" s="58"/>
      <c r="L28" s="58"/>
    </row>
    <row r="29" spans="1:12" ht="13.5" thickBot="1">
      <c r="A29" s="79"/>
      <c r="B29" s="18" t="s">
        <v>25</v>
      </c>
      <c r="C29" s="17" t="s">
        <v>14</v>
      </c>
      <c r="D29" s="37">
        <v>-0.005</v>
      </c>
      <c r="E29" s="37">
        <v>-0.005</v>
      </c>
      <c r="F29" s="37">
        <v>-0.005</v>
      </c>
      <c r="G29" s="37">
        <v>-0.005</v>
      </c>
      <c r="H29" s="33">
        <v>-0.0075</v>
      </c>
      <c r="I29" s="37">
        <v>-0.0075</v>
      </c>
      <c r="J29" s="37">
        <v>-0.0075</v>
      </c>
      <c r="K29" s="37">
        <v>-0.0075</v>
      </c>
      <c r="L29" s="37">
        <v>-0.0075</v>
      </c>
    </row>
    <row r="30" spans="1:12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2.75" customHeight="1">
      <c r="A31" s="60"/>
      <c r="B31" s="18" t="s">
        <v>7</v>
      </c>
      <c r="D31" s="61">
        <f aca="true" t="shared" si="0" ref="D31:L31">D9</f>
        <v>11.9</v>
      </c>
      <c r="E31" s="61">
        <f t="shared" si="0"/>
        <v>11.9</v>
      </c>
      <c r="F31" s="61">
        <f t="shared" si="0"/>
        <v>11.9</v>
      </c>
      <c r="G31" s="61">
        <f t="shared" si="0"/>
        <v>11.9</v>
      </c>
      <c r="H31" s="61">
        <f t="shared" si="0"/>
        <v>14.65</v>
      </c>
      <c r="I31" s="61">
        <f t="shared" si="0"/>
        <v>14.65</v>
      </c>
      <c r="J31" s="61">
        <f t="shared" si="0"/>
        <v>14.65</v>
      </c>
      <c r="K31" s="61">
        <f t="shared" si="0"/>
        <v>14.65</v>
      </c>
      <c r="L31" s="61">
        <f t="shared" si="0"/>
        <v>14.65</v>
      </c>
    </row>
    <row r="32" spans="1:12" ht="12.75">
      <c r="A32" s="18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18"/>
      <c r="B33" s="18" t="s">
        <v>26</v>
      </c>
      <c r="D33" s="62">
        <f aca="true" t="shared" si="1" ref="D33:L33">ROUND(D11/100*MIN(D$7,1000),2)</f>
        <v>98.6</v>
      </c>
      <c r="E33" s="62">
        <f t="shared" si="1"/>
        <v>98.6</v>
      </c>
      <c r="F33" s="62">
        <f t="shared" si="1"/>
        <v>98.6</v>
      </c>
      <c r="G33" s="62">
        <f t="shared" si="1"/>
        <v>98.6</v>
      </c>
      <c r="H33" s="62">
        <f t="shared" si="1"/>
        <v>121.4</v>
      </c>
      <c r="I33" s="62">
        <f t="shared" si="1"/>
        <v>121.4</v>
      </c>
      <c r="J33" s="62">
        <f t="shared" si="1"/>
        <v>121.4</v>
      </c>
      <c r="K33" s="62">
        <f t="shared" si="1"/>
        <v>121.4</v>
      </c>
      <c r="L33" s="62">
        <f t="shared" si="1"/>
        <v>121.4</v>
      </c>
    </row>
    <row r="34" spans="1:12" ht="12.75">
      <c r="A34" s="18"/>
      <c r="B34" s="18" t="s">
        <v>27</v>
      </c>
      <c r="D34" s="62">
        <f aca="true" t="shared" si="2" ref="D34:L34">ROUND(D12/100*MAX(D$7-1000,0),2)</f>
        <v>20.9</v>
      </c>
      <c r="E34" s="62">
        <f t="shared" si="2"/>
        <v>20.9</v>
      </c>
      <c r="F34" s="62">
        <f t="shared" si="2"/>
        <v>20.9</v>
      </c>
      <c r="G34" s="62">
        <f t="shared" si="2"/>
        <v>20.9</v>
      </c>
      <c r="H34" s="62">
        <f t="shared" si="2"/>
        <v>25.64</v>
      </c>
      <c r="I34" s="62">
        <f t="shared" si="2"/>
        <v>25.64</v>
      </c>
      <c r="J34" s="62">
        <f t="shared" si="2"/>
        <v>25.64</v>
      </c>
      <c r="K34" s="62">
        <f t="shared" si="2"/>
        <v>25.64</v>
      </c>
      <c r="L34" s="62">
        <f t="shared" si="2"/>
        <v>25.64</v>
      </c>
    </row>
    <row r="35" spans="1:12" ht="12.75">
      <c r="A35" s="18"/>
      <c r="B35" s="18" t="s">
        <v>28</v>
      </c>
      <c r="D35" s="64">
        <f aca="true" t="shared" si="3" ref="D35:L35">SUM(D31,D33:D34)</f>
        <v>131.4</v>
      </c>
      <c r="E35" s="64">
        <f t="shared" si="3"/>
        <v>131.4</v>
      </c>
      <c r="F35" s="64">
        <f t="shared" si="3"/>
        <v>131.4</v>
      </c>
      <c r="G35" s="64">
        <f t="shared" si="3"/>
        <v>131.4</v>
      </c>
      <c r="H35" s="64">
        <f t="shared" si="3"/>
        <v>161.69</v>
      </c>
      <c r="I35" s="64">
        <f t="shared" si="3"/>
        <v>161.69</v>
      </c>
      <c r="J35" s="64">
        <f t="shared" si="3"/>
        <v>161.69</v>
      </c>
      <c r="K35" s="64">
        <f t="shared" si="3"/>
        <v>161.69</v>
      </c>
      <c r="L35" s="64">
        <f t="shared" si="3"/>
        <v>161.69</v>
      </c>
    </row>
    <row r="36" spans="1:12" ht="12.75">
      <c r="A36" s="18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18"/>
      <c r="B37" s="18" t="str">
        <f>B14</f>
        <v>RIDER F - FUEL ADJUSTMENT RIDER</v>
      </c>
      <c r="D37" s="66">
        <f aca="true" t="shared" si="4" ref="D37:L37">ROUND(D14*D$7/100,2)</f>
        <v>11.57</v>
      </c>
      <c r="E37" s="66">
        <f t="shared" si="4"/>
        <v>22.32</v>
      </c>
      <c r="F37" s="66">
        <f t="shared" si="4"/>
        <v>-4.25</v>
      </c>
      <c r="G37" s="66">
        <f t="shared" si="4"/>
        <v>-1.08</v>
      </c>
      <c r="H37" s="66">
        <f t="shared" si="4"/>
        <v>4.22</v>
      </c>
      <c r="I37" s="66">
        <f t="shared" si="4"/>
        <v>2.29</v>
      </c>
      <c r="J37" s="66">
        <f t="shared" si="4"/>
        <v>2.29</v>
      </c>
      <c r="K37" s="66">
        <f t="shared" si="4"/>
        <v>2.29</v>
      </c>
      <c r="L37" s="66">
        <f t="shared" si="4"/>
        <v>2.29</v>
      </c>
    </row>
    <row r="38" spans="1:12" ht="12.75">
      <c r="A38" s="18"/>
      <c r="B38" s="18" t="str">
        <f>B15</f>
        <v>APPEAL RIDER</v>
      </c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18"/>
      <c r="B39" s="18" t="str">
        <f>B16</f>
        <v>YEC SHORTFALL </v>
      </c>
      <c r="D39" s="62">
        <f aca="true" t="shared" si="5" ref="D39:L41">ROUND(D$35*D16,2)</f>
        <v>19.62</v>
      </c>
      <c r="E39" s="62">
        <f t="shared" si="5"/>
        <v>15.05</v>
      </c>
      <c r="F39" s="62">
        <f t="shared" si="5"/>
        <v>16.37</v>
      </c>
      <c r="G39" s="62">
        <f t="shared" si="5"/>
        <v>16.37</v>
      </c>
      <c r="H39" s="62">
        <f t="shared" si="5"/>
        <v>0</v>
      </c>
      <c r="I39" s="62">
        <f t="shared" si="5"/>
        <v>0</v>
      </c>
      <c r="J39" s="62">
        <f t="shared" si="5"/>
        <v>0</v>
      </c>
      <c r="K39" s="62">
        <f t="shared" si="5"/>
        <v>0</v>
      </c>
      <c r="L39" s="62">
        <f t="shared" si="5"/>
        <v>0</v>
      </c>
    </row>
    <row r="40" spans="1:12" ht="12.75">
      <c r="A40" s="18"/>
      <c r="B40" s="18" t="str">
        <f>B17</f>
        <v>RIDER J - YEC SHORTFALL 2012</v>
      </c>
      <c r="D40" s="62">
        <f t="shared" si="5"/>
        <v>0</v>
      </c>
      <c r="E40" s="62">
        <f t="shared" si="5"/>
        <v>0</v>
      </c>
      <c r="F40" s="62">
        <f t="shared" si="5"/>
        <v>0</v>
      </c>
      <c r="G40" s="62">
        <f t="shared" si="5"/>
        <v>0</v>
      </c>
      <c r="H40" s="62">
        <f t="shared" si="5"/>
        <v>0</v>
      </c>
      <c r="I40" s="62">
        <f t="shared" si="5"/>
        <v>10.35</v>
      </c>
      <c r="J40" s="62">
        <f t="shared" si="5"/>
        <v>17.8</v>
      </c>
      <c r="K40" s="62">
        <f t="shared" si="5"/>
        <v>17.8</v>
      </c>
      <c r="L40" s="62">
        <f t="shared" si="5"/>
        <v>17.8</v>
      </c>
    </row>
    <row r="41" spans="1:12" ht="12.75">
      <c r="A41" s="68"/>
      <c r="B41" s="18" t="str">
        <f>B18</f>
        <v>RIDER R1 - YEC SHORTFALL 2013</v>
      </c>
      <c r="C41" s="17"/>
      <c r="D41" s="62">
        <f t="shared" si="5"/>
        <v>0</v>
      </c>
      <c r="E41" s="62">
        <f t="shared" si="5"/>
        <v>0</v>
      </c>
      <c r="F41" s="62">
        <f t="shared" si="5"/>
        <v>0</v>
      </c>
      <c r="G41" s="62">
        <f t="shared" si="5"/>
        <v>0</v>
      </c>
      <c r="H41" s="62">
        <f t="shared" si="5"/>
        <v>0</v>
      </c>
      <c r="I41" s="62">
        <f t="shared" si="5"/>
        <v>6.06</v>
      </c>
      <c r="J41" s="62">
        <f t="shared" si="5"/>
        <v>5.85</v>
      </c>
      <c r="K41" s="62">
        <f t="shared" si="5"/>
        <v>0</v>
      </c>
      <c r="L41" s="62">
        <f t="shared" si="5"/>
        <v>0</v>
      </c>
    </row>
    <row r="42" spans="1:12" ht="12.75">
      <c r="A42" s="68"/>
      <c r="B42" s="18"/>
      <c r="C42" s="17"/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2.75">
      <c r="A43" s="68"/>
      <c r="B43" s="18" t="str">
        <f>B20</f>
        <v>YECL SHORTFALL </v>
      </c>
      <c r="C43" s="17"/>
      <c r="D43" s="62">
        <f aca="true" t="shared" si="6" ref="D43:L45">ROUND(D$35*D20,2)</f>
        <v>0</v>
      </c>
      <c r="E43" s="62">
        <f t="shared" si="6"/>
        <v>6.57</v>
      </c>
      <c r="F43" s="62">
        <f t="shared" si="6"/>
        <v>13.83</v>
      </c>
      <c r="G43" s="62">
        <f t="shared" si="6"/>
        <v>13.83</v>
      </c>
      <c r="H43" s="62">
        <f t="shared" si="6"/>
        <v>0</v>
      </c>
      <c r="I43" s="62">
        <f t="shared" si="6"/>
        <v>0</v>
      </c>
      <c r="J43" s="62">
        <f t="shared" si="6"/>
        <v>0</v>
      </c>
      <c r="K43" s="62">
        <f t="shared" si="6"/>
        <v>0</v>
      </c>
      <c r="L43" s="62">
        <f t="shared" si="6"/>
        <v>0</v>
      </c>
    </row>
    <row r="44" spans="1:12" ht="12.75">
      <c r="A44" s="68"/>
      <c r="B44" s="18" t="str">
        <f>B21</f>
        <v>RIDER R - YECL SHORTFALL (13-15)</v>
      </c>
      <c r="C44" s="69"/>
      <c r="D44" s="62">
        <f t="shared" si="6"/>
        <v>0</v>
      </c>
      <c r="E44" s="62">
        <f t="shared" si="6"/>
        <v>0</v>
      </c>
      <c r="F44" s="62">
        <f t="shared" si="6"/>
        <v>0</v>
      </c>
      <c r="G44" s="62">
        <f t="shared" si="6"/>
        <v>0</v>
      </c>
      <c r="H44" s="62">
        <f t="shared" si="6"/>
        <v>0</v>
      </c>
      <c r="I44" s="62">
        <f t="shared" si="6"/>
        <v>0</v>
      </c>
      <c r="J44" s="62">
        <f t="shared" si="6"/>
        <v>10.51</v>
      </c>
      <c r="K44" s="62">
        <f t="shared" si="6"/>
        <v>19.56</v>
      </c>
      <c r="L44" s="62">
        <f t="shared" si="6"/>
        <v>19.56</v>
      </c>
    </row>
    <row r="45" spans="1:12" ht="12.75">
      <c r="A45" s="68"/>
      <c r="B45" s="18" t="str">
        <f>B22</f>
        <v>YECL SHORTFALL ADJUSTMENT (13-15)</v>
      </c>
      <c r="C45" s="69"/>
      <c r="D45" s="70">
        <f t="shared" si="6"/>
        <v>0</v>
      </c>
      <c r="E45" s="70">
        <f t="shared" si="6"/>
        <v>0</v>
      </c>
      <c r="F45" s="70">
        <f t="shared" si="6"/>
        <v>0</v>
      </c>
      <c r="G45" s="70">
        <f t="shared" si="6"/>
        <v>0</v>
      </c>
      <c r="H45" s="70">
        <f t="shared" si="6"/>
        <v>0</v>
      </c>
      <c r="I45" s="70">
        <f t="shared" si="6"/>
        <v>0</v>
      </c>
      <c r="J45" s="70">
        <f t="shared" si="6"/>
        <v>0</v>
      </c>
      <c r="K45" s="70">
        <f t="shared" si="6"/>
        <v>10.75</v>
      </c>
      <c r="L45" s="70">
        <f t="shared" si="6"/>
        <v>0</v>
      </c>
    </row>
    <row r="46" spans="1:12" ht="12.75">
      <c r="A46" s="68"/>
      <c r="B46" s="7" t="s">
        <v>29</v>
      </c>
      <c r="C46" s="71"/>
      <c r="D46" s="72">
        <f aca="true" t="shared" si="7" ref="D46:L46">SUM(D35:D45)</f>
        <v>162.59</v>
      </c>
      <c r="E46" s="72">
        <f t="shared" si="7"/>
        <v>175.34</v>
      </c>
      <c r="F46" s="72">
        <f t="shared" si="7"/>
        <v>157.35000000000002</v>
      </c>
      <c r="G46" s="72">
        <f t="shared" si="7"/>
        <v>160.52</v>
      </c>
      <c r="H46" s="72">
        <f t="shared" si="7"/>
        <v>165.91</v>
      </c>
      <c r="I46" s="72">
        <f t="shared" si="7"/>
        <v>180.39</v>
      </c>
      <c r="J46" s="72">
        <f t="shared" si="7"/>
        <v>198.14</v>
      </c>
      <c r="K46" s="72">
        <f t="shared" si="7"/>
        <v>212.09</v>
      </c>
      <c r="L46" s="72">
        <f t="shared" si="7"/>
        <v>201.34</v>
      </c>
    </row>
    <row r="47" spans="1:12" ht="12.75">
      <c r="A47" s="68"/>
      <c r="B47" s="7" t="s">
        <v>30</v>
      </c>
      <c r="C47" s="17"/>
      <c r="D47" s="73"/>
      <c r="E47" s="73">
        <f>E46/D46-1</f>
        <v>0.07841810689464301</v>
      </c>
      <c r="F47" s="73">
        <f aca="true" t="shared" si="8" ref="F47:L47">F46/E46-1</f>
        <v>-0.10260066157180325</v>
      </c>
      <c r="G47" s="73">
        <f t="shared" si="8"/>
        <v>0.020146170956466314</v>
      </c>
      <c r="H47" s="73">
        <f t="shared" si="8"/>
        <v>0.03357837029653621</v>
      </c>
      <c r="I47" s="73">
        <f t="shared" si="8"/>
        <v>0.08727623410282681</v>
      </c>
      <c r="J47" s="73">
        <f t="shared" si="8"/>
        <v>0.09839791562725209</v>
      </c>
      <c r="K47" s="73">
        <f t="shared" si="8"/>
        <v>0.07040476430806519</v>
      </c>
      <c r="L47" s="73">
        <f t="shared" si="8"/>
        <v>-0.05068602951577161</v>
      </c>
    </row>
    <row r="48" spans="1:12" ht="12.75">
      <c r="A48" s="68"/>
      <c r="B48" s="7"/>
      <c r="C48" s="17"/>
      <c r="D48" s="73"/>
      <c r="E48" s="73"/>
      <c r="F48" s="73"/>
      <c r="G48" s="73"/>
      <c r="H48" s="73"/>
      <c r="I48" s="73"/>
      <c r="J48" s="73"/>
      <c r="K48" s="73"/>
      <c r="L48" s="73"/>
    </row>
    <row r="49" spans="1:12" ht="12.75">
      <c r="A49" s="18"/>
      <c r="B49" s="18" t="str">
        <f>B24</f>
        <v>RATE STABILITY FUND (CUSTOMER)</v>
      </c>
      <c r="D49" s="66">
        <f aca="true" t="shared" si="9" ref="D49:L49">D31*D24</f>
        <v>-1.187025</v>
      </c>
      <c r="E49" s="66">
        <f t="shared" si="9"/>
        <v>-1.187025</v>
      </c>
      <c r="F49" s="66">
        <f t="shared" si="9"/>
        <v>0</v>
      </c>
      <c r="G49" s="66">
        <f t="shared" si="9"/>
        <v>0</v>
      </c>
      <c r="H49" s="66">
        <f t="shared" si="9"/>
        <v>0</v>
      </c>
      <c r="I49" s="66">
        <f t="shared" si="9"/>
        <v>0</v>
      </c>
      <c r="J49" s="66">
        <f t="shared" si="9"/>
        <v>0</v>
      </c>
      <c r="K49" s="66">
        <f t="shared" si="9"/>
        <v>0</v>
      </c>
      <c r="L49" s="66">
        <f t="shared" si="9"/>
        <v>0</v>
      </c>
    </row>
    <row r="50" spans="1:12" ht="12.75">
      <c r="A50" s="18"/>
      <c r="B50" s="18" t="str">
        <f>B25</f>
        <v>RATE STABILITY FUND (1ST ENERGY BLOCK)</v>
      </c>
      <c r="D50" s="66">
        <f aca="true" t="shared" si="10" ref="D50:L50">D33*D25</f>
        <v>-17.3811094</v>
      </c>
      <c r="E50" s="66">
        <f t="shared" si="10"/>
        <v>-17.3811094</v>
      </c>
      <c r="F50" s="66">
        <f t="shared" si="10"/>
        <v>0</v>
      </c>
      <c r="G50" s="66">
        <f t="shared" si="10"/>
        <v>0</v>
      </c>
      <c r="H50" s="66">
        <f t="shared" si="10"/>
        <v>0</v>
      </c>
      <c r="I50" s="66">
        <f t="shared" si="10"/>
        <v>0</v>
      </c>
      <c r="J50" s="66">
        <f t="shared" si="10"/>
        <v>0</v>
      </c>
      <c r="K50" s="66">
        <f t="shared" si="10"/>
        <v>0</v>
      </c>
      <c r="L50" s="66">
        <f t="shared" si="10"/>
        <v>0</v>
      </c>
    </row>
    <row r="51" spans="1:12" ht="12.75">
      <c r="A51" s="18"/>
      <c r="B51" s="18" t="str">
        <f>B26</f>
        <v>RATE STABILITY FUND (2ND ENERGY BLOCK)</v>
      </c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18"/>
      <c r="B52" s="18" t="str">
        <f>B27</f>
        <v>INTERIM ELECTRICAL REBATE (up to 1000 kWh)</v>
      </c>
      <c r="D52" s="66">
        <f aca="true" t="shared" si="11" ref="D52:L52">ROUND((MIN(D$7,1000)*D27)/100,2)</f>
        <v>0</v>
      </c>
      <c r="E52" s="66">
        <f t="shared" si="11"/>
        <v>0</v>
      </c>
      <c r="F52" s="66">
        <f t="shared" si="11"/>
        <v>-26.61</v>
      </c>
      <c r="G52" s="66">
        <f t="shared" si="11"/>
        <v>-26.61</v>
      </c>
      <c r="H52" s="66">
        <f t="shared" si="11"/>
        <v>-26.61</v>
      </c>
      <c r="I52" s="66">
        <f t="shared" si="11"/>
        <v>-26.61</v>
      </c>
      <c r="J52" s="66">
        <f t="shared" si="11"/>
        <v>-26.61</v>
      </c>
      <c r="K52" s="66">
        <f t="shared" si="11"/>
        <v>-26.61</v>
      </c>
      <c r="L52" s="66">
        <f t="shared" si="11"/>
        <v>-26.61</v>
      </c>
    </row>
    <row r="53" spans="1:12" ht="12.75">
      <c r="A53" s="18"/>
      <c r="B53" s="18"/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2.75">
      <c r="A54" s="18"/>
      <c r="B54" s="18" t="str">
        <f>B29</f>
        <v>YUKON RELIEF/INCOME TAX REBATE</v>
      </c>
      <c r="D54" s="70">
        <f aca="true" t="shared" si="12" ref="D54:L54">ROUND(D$35*D29,2)</f>
        <v>-0.66</v>
      </c>
      <c r="E54" s="70">
        <f t="shared" si="12"/>
        <v>-0.66</v>
      </c>
      <c r="F54" s="70">
        <f t="shared" si="12"/>
        <v>-0.66</v>
      </c>
      <c r="G54" s="70">
        <f t="shared" si="12"/>
        <v>-0.66</v>
      </c>
      <c r="H54" s="70">
        <f t="shared" si="12"/>
        <v>-1.21</v>
      </c>
      <c r="I54" s="70">
        <f t="shared" si="12"/>
        <v>-1.21</v>
      </c>
      <c r="J54" s="70">
        <f t="shared" si="12"/>
        <v>-1.21</v>
      </c>
      <c r="K54" s="70">
        <f t="shared" si="12"/>
        <v>-1.21</v>
      </c>
      <c r="L54" s="70">
        <f t="shared" si="12"/>
        <v>-1.21</v>
      </c>
    </row>
    <row r="55" spans="1:12" ht="12.75">
      <c r="A55" s="18"/>
      <c r="B55" s="18" t="s">
        <v>31</v>
      </c>
      <c r="D55" s="63">
        <f aca="true" t="shared" si="13" ref="D55:L55">SUM(D49:D54)</f>
        <v>-19.2281344</v>
      </c>
      <c r="E55" s="63">
        <f t="shared" si="13"/>
        <v>-19.2281344</v>
      </c>
      <c r="F55" s="63">
        <f t="shared" si="13"/>
        <v>-27.27</v>
      </c>
      <c r="G55" s="63">
        <f t="shared" si="13"/>
        <v>-27.27</v>
      </c>
      <c r="H55" s="63">
        <f t="shared" si="13"/>
        <v>-27.82</v>
      </c>
      <c r="I55" s="63">
        <f t="shared" si="13"/>
        <v>-27.82</v>
      </c>
      <c r="J55" s="63">
        <f t="shared" si="13"/>
        <v>-27.82</v>
      </c>
      <c r="K55" s="63">
        <f t="shared" si="13"/>
        <v>-27.82</v>
      </c>
      <c r="L55" s="63">
        <f t="shared" si="13"/>
        <v>-27.82</v>
      </c>
    </row>
    <row r="56" spans="1:12" ht="12.75">
      <c r="A56" s="18"/>
      <c r="B56" s="18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2.75">
      <c r="A57" s="18"/>
      <c r="B57" s="7" t="s">
        <v>32</v>
      </c>
      <c r="C57" s="74"/>
      <c r="D57" s="75">
        <f aca="true" t="shared" si="14" ref="D57:L57">SUM(D46,D55)</f>
        <v>143.36186560000002</v>
      </c>
      <c r="E57" s="75">
        <f t="shared" si="14"/>
        <v>156.11186560000002</v>
      </c>
      <c r="F57" s="75">
        <f t="shared" si="14"/>
        <v>130.08</v>
      </c>
      <c r="G57" s="75">
        <f t="shared" si="14"/>
        <v>133.25</v>
      </c>
      <c r="H57" s="75">
        <f t="shared" si="14"/>
        <v>138.09</v>
      </c>
      <c r="I57" s="75">
        <f t="shared" si="14"/>
        <v>152.57</v>
      </c>
      <c r="J57" s="75">
        <f t="shared" si="14"/>
        <v>170.32</v>
      </c>
      <c r="K57" s="75">
        <f t="shared" si="14"/>
        <v>184.27</v>
      </c>
      <c r="L57" s="75">
        <f t="shared" si="14"/>
        <v>173.52</v>
      </c>
    </row>
    <row r="58" spans="1:12" ht="12.75">
      <c r="A58" s="18"/>
      <c r="B58" s="7" t="s">
        <v>33</v>
      </c>
      <c r="D58" s="73"/>
      <c r="E58" s="73">
        <f>E57/D57-1</f>
        <v>0.08893578460798146</v>
      </c>
      <c r="F58" s="73">
        <f aca="true" t="shared" si="15" ref="F58:L58">F57/E57-1</f>
        <v>-0.16675135807229757</v>
      </c>
      <c r="G58" s="73">
        <f t="shared" si="15"/>
        <v>0.024369618696186812</v>
      </c>
      <c r="H58" s="73">
        <f t="shared" si="15"/>
        <v>0.03632270168855545</v>
      </c>
      <c r="I58" s="73">
        <f t="shared" si="15"/>
        <v>0.10485914982982103</v>
      </c>
      <c r="J58" s="73">
        <f t="shared" si="15"/>
        <v>0.1163400406370847</v>
      </c>
      <c r="K58" s="73">
        <f t="shared" si="15"/>
        <v>0.08190465007045566</v>
      </c>
      <c r="L58" s="73">
        <f t="shared" si="15"/>
        <v>-0.058338307917729426</v>
      </c>
    </row>
    <row r="59" spans="1:12" ht="12.75">
      <c r="A59" s="18"/>
      <c r="B59" s="7"/>
      <c r="D59" s="73"/>
      <c r="E59" s="73"/>
      <c r="F59" s="73"/>
      <c r="G59" s="73"/>
      <c r="H59" s="73"/>
      <c r="I59" s="73"/>
      <c r="J59" s="73"/>
      <c r="K59" s="73"/>
      <c r="L59" s="73"/>
    </row>
    <row r="60" spans="1:12" ht="12.75">
      <c r="A60" s="18"/>
      <c r="B60" s="7"/>
      <c r="D60" s="73"/>
      <c r="E60" s="73"/>
      <c r="F60" s="73"/>
      <c r="G60" s="73"/>
      <c r="H60" s="73"/>
      <c r="I60" s="73"/>
      <c r="J60" s="73"/>
      <c r="K60" s="73"/>
      <c r="L60" s="73"/>
    </row>
    <row r="61" spans="1:12" ht="12.75">
      <c r="A61" s="18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8"/>
      <c r="D62" s="67"/>
      <c r="E62" s="67"/>
      <c r="F62" s="67"/>
      <c r="G62" s="67"/>
      <c r="H62" s="67"/>
      <c r="I62" s="67"/>
      <c r="J62" s="67"/>
      <c r="K62" s="67"/>
      <c r="L62" s="67"/>
    </row>
    <row r="63" spans="1:12" ht="12.75">
      <c r="A63" s="18"/>
      <c r="B63" s="18"/>
      <c r="D63" s="76"/>
      <c r="E63" s="76"/>
      <c r="F63" s="76"/>
      <c r="G63" s="76"/>
      <c r="H63" s="76"/>
      <c r="I63" s="76"/>
      <c r="J63" s="76"/>
      <c r="K63" s="76"/>
      <c r="L63" s="76"/>
    </row>
    <row r="64" spans="1:12" ht="12.75">
      <c r="A64" s="18"/>
      <c r="B64" s="18"/>
      <c r="D64" s="76"/>
      <c r="E64" s="76"/>
      <c r="F64" s="76"/>
      <c r="G64" s="76"/>
      <c r="H64" s="76"/>
      <c r="I64" s="76"/>
      <c r="J64" s="76"/>
      <c r="K64" s="76"/>
      <c r="L64" s="76"/>
    </row>
    <row r="66" spans="1:12" ht="12.75">
      <c r="A66" s="18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18"/>
      <c r="D67" s="67"/>
      <c r="E67" s="67"/>
      <c r="F67" s="67"/>
      <c r="G67" s="67"/>
      <c r="H67" s="67"/>
      <c r="I67" s="67"/>
      <c r="J67" s="67"/>
      <c r="K67" s="67"/>
      <c r="L67" s="67"/>
    </row>
    <row r="68" spans="1:12" ht="12.75">
      <c r="A68" s="18"/>
      <c r="B68" s="18"/>
      <c r="D68" s="76"/>
      <c r="E68" s="76"/>
      <c r="F68" s="76"/>
      <c r="G68" s="76"/>
      <c r="H68" s="76"/>
      <c r="I68" s="76"/>
      <c r="J68" s="76"/>
      <c r="K68" s="76"/>
      <c r="L68" s="76"/>
    </row>
    <row r="69" spans="1:12" ht="12.75">
      <c r="A69" s="18"/>
      <c r="B69" s="18"/>
      <c r="D69" s="76"/>
      <c r="E69" s="76"/>
      <c r="F69" s="76"/>
      <c r="G69" s="76"/>
      <c r="H69" s="76"/>
      <c r="I69" s="76"/>
      <c r="J69" s="76"/>
      <c r="K69" s="76"/>
      <c r="L69" s="76"/>
    </row>
    <row r="73" spans="4:12" ht="12.75">
      <c r="D73" s="77"/>
      <c r="E73" s="77"/>
      <c r="F73" s="77"/>
      <c r="G73" s="77"/>
      <c r="H73" s="77"/>
      <c r="I73" s="77"/>
      <c r="J73" s="77"/>
      <c r="K73" s="77"/>
      <c r="L73" s="77"/>
    </row>
  </sheetData>
  <sheetProtection/>
  <mergeCells count="2">
    <mergeCell ref="A7:A21"/>
    <mergeCell ref="A24:A29"/>
  </mergeCells>
  <dataValidations count="1">
    <dataValidation type="whole" allowBlank="1" showInputMessage="1" showErrorMessage="1" prompt="Energy must be 2500 kWh or less. Calculates first and second energy block only." errorTitle="First and 2nd Energy Block Only" error="Energy must be 2500 kWh or less. " sqref="D7:L7">
      <formula1>0</formula1>
      <formula2>2500</formula2>
    </dataValidation>
  </dataValidations>
  <printOptions horizontalCentered="1"/>
  <pageMargins left="0.75" right="0.75" top="0.5" bottom="0.5" header="0.25" footer="0.25"/>
  <pageSetup fitToHeight="0" horizontalDpi="600" verticalDpi="600" orientation="landscape" scale="60" r:id="rId2"/>
  <headerFooter>
    <oddHeader>&amp;R&amp;"Arial,Bold"UCG-YECL-5(b)
Attachment 1
Page 2 of 3</oddHeader>
  </headerFooter>
  <rowBreaks count="1" manualBreakCount="1">
    <brk id="6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L73"/>
  <sheetViews>
    <sheetView showGridLines="0" zoomScale="80" zoomScaleNormal="80" zoomScaleSheetLayoutView="90" workbookViewId="0" topLeftCell="A1">
      <selection activeCell="D9" sqref="D9"/>
    </sheetView>
  </sheetViews>
  <sheetFormatPr defaultColWidth="9.140625" defaultRowHeight="12.75"/>
  <cols>
    <col min="1" max="1" width="5.421875" style="2" customWidth="1"/>
    <col min="2" max="2" width="46.28125" style="2" customWidth="1"/>
    <col min="3" max="3" width="11.421875" style="2" customWidth="1"/>
    <col min="4" max="12" width="15.421875" style="2" customWidth="1"/>
    <col min="13" max="16384" width="9.140625" style="2" customWidth="1"/>
  </cols>
  <sheetData>
    <row r="1" spans="1:6" ht="17.25">
      <c r="A1" s="1" t="s">
        <v>0</v>
      </c>
      <c r="F1" s="3"/>
    </row>
    <row r="2" spans="1:12" ht="15">
      <c r="A2" s="4" t="s">
        <v>1</v>
      </c>
      <c r="C2" s="5"/>
      <c r="F2" s="3"/>
      <c r="L2" s="6"/>
    </row>
    <row r="3" spans="1:12" ht="15">
      <c r="A3" s="4" t="s">
        <v>35</v>
      </c>
      <c r="C3" s="5"/>
      <c r="F3" s="3"/>
      <c r="L3" s="6"/>
    </row>
    <row r="4" spans="1:6" ht="15">
      <c r="A4" s="4"/>
      <c r="F4" s="3"/>
    </row>
    <row r="5" spans="1:12" ht="12.75">
      <c r="A5" s="7"/>
      <c r="B5" s="8"/>
      <c r="C5" s="8"/>
      <c r="D5" s="9"/>
      <c r="E5" s="9"/>
      <c r="F5" s="11"/>
      <c r="G5" s="9"/>
      <c r="H5" s="9"/>
      <c r="I5" s="9"/>
      <c r="J5" s="9"/>
      <c r="K5" s="9"/>
      <c r="L5" s="9"/>
    </row>
    <row r="6" spans="1:12" ht="12.75" customHeight="1">
      <c r="A6" s="12"/>
      <c r="B6" s="13" t="s">
        <v>3</v>
      </c>
      <c r="C6" s="14"/>
      <c r="D6" s="15">
        <v>39448</v>
      </c>
      <c r="E6" s="15">
        <v>39814</v>
      </c>
      <c r="F6" s="15">
        <v>40179</v>
      </c>
      <c r="G6" s="15">
        <v>40544</v>
      </c>
      <c r="H6" s="15">
        <v>40909</v>
      </c>
      <c r="I6" s="15">
        <v>41275</v>
      </c>
      <c r="J6" s="15">
        <v>41640</v>
      </c>
      <c r="K6" s="15">
        <v>42005</v>
      </c>
      <c r="L6" s="15">
        <v>42370</v>
      </c>
    </row>
    <row r="7" spans="1:12" ht="12.75" customHeight="1">
      <c r="A7" s="79" t="s">
        <v>4</v>
      </c>
      <c r="B7" s="16" t="s">
        <v>5</v>
      </c>
      <c r="C7" s="17" t="s">
        <v>6</v>
      </c>
      <c r="D7" s="10">
        <v>1400</v>
      </c>
      <c r="E7" s="10">
        <v>1400</v>
      </c>
      <c r="F7" s="10">
        <v>1400</v>
      </c>
      <c r="G7" s="10">
        <v>1400</v>
      </c>
      <c r="H7" s="10">
        <v>1400</v>
      </c>
      <c r="I7" s="10">
        <v>1400</v>
      </c>
      <c r="J7" s="10">
        <v>1400</v>
      </c>
      <c r="K7" s="10">
        <v>1400</v>
      </c>
      <c r="L7" s="10">
        <v>1400</v>
      </c>
    </row>
    <row r="8" spans="1:3" ht="13.5" thickBot="1">
      <c r="A8" s="79"/>
      <c r="B8" s="13"/>
      <c r="C8" s="14"/>
    </row>
    <row r="9" spans="1:12" ht="13.5" thickBot="1">
      <c r="A9" s="79"/>
      <c r="B9" s="18" t="s">
        <v>7</v>
      </c>
      <c r="C9" s="19" t="s">
        <v>8</v>
      </c>
      <c r="D9" s="20">
        <v>11.9</v>
      </c>
      <c r="E9" s="20">
        <v>11.9</v>
      </c>
      <c r="F9" s="20">
        <v>11.9</v>
      </c>
      <c r="G9" s="20">
        <v>11.9</v>
      </c>
      <c r="H9" s="21">
        <v>14.65</v>
      </c>
      <c r="I9" s="20">
        <v>14.65</v>
      </c>
      <c r="J9" s="20">
        <v>14.65</v>
      </c>
      <c r="K9" s="20">
        <v>14.65</v>
      </c>
      <c r="L9" s="20">
        <v>14.65</v>
      </c>
    </row>
    <row r="10" spans="1:12" ht="13.5" thickBot="1">
      <c r="A10" s="79"/>
      <c r="C10" s="14"/>
      <c r="D10" s="22"/>
      <c r="E10" s="22"/>
      <c r="F10" s="22"/>
      <c r="G10" s="22"/>
      <c r="H10" s="23"/>
      <c r="I10" s="22"/>
      <c r="J10" s="22"/>
      <c r="K10" s="22"/>
      <c r="L10" s="22"/>
    </row>
    <row r="11" spans="1:12" ht="15" customHeight="1" thickBot="1">
      <c r="A11" s="79"/>
      <c r="B11" s="18" t="s">
        <v>9</v>
      </c>
      <c r="C11" s="17" t="s">
        <v>10</v>
      </c>
      <c r="D11" s="24">
        <v>9.86</v>
      </c>
      <c r="E11" s="24">
        <v>9.86</v>
      </c>
      <c r="F11" s="24">
        <v>9.86</v>
      </c>
      <c r="G11" s="24">
        <v>9.86</v>
      </c>
      <c r="H11" s="25">
        <v>12.14</v>
      </c>
      <c r="I11" s="24">
        <v>12.14</v>
      </c>
      <c r="J11" s="24">
        <v>12.14</v>
      </c>
      <c r="K11" s="24">
        <v>12.14</v>
      </c>
      <c r="L11" s="24">
        <v>12.14</v>
      </c>
    </row>
    <row r="12" spans="1:12" ht="13.5" thickBot="1">
      <c r="A12" s="79"/>
      <c r="B12" s="18" t="s">
        <v>11</v>
      </c>
      <c r="C12" s="17"/>
      <c r="D12" s="24">
        <v>10.45</v>
      </c>
      <c r="E12" s="24">
        <v>10.45</v>
      </c>
      <c r="F12" s="24">
        <v>10.45</v>
      </c>
      <c r="G12" s="24">
        <v>10.45</v>
      </c>
      <c r="H12" s="78">
        <v>12.82</v>
      </c>
      <c r="I12" s="24">
        <v>12.82</v>
      </c>
      <c r="J12" s="24">
        <v>12.82</v>
      </c>
      <c r="K12" s="24">
        <v>12.82</v>
      </c>
      <c r="L12" s="24">
        <v>12.82</v>
      </c>
    </row>
    <row r="13" spans="1:12" ht="13.5" thickBot="1">
      <c r="A13" s="79"/>
      <c r="C13" s="26"/>
      <c r="D13" s="27"/>
      <c r="E13" s="27"/>
      <c r="F13" s="27"/>
      <c r="G13" s="27"/>
      <c r="H13" s="28"/>
      <c r="I13" s="27"/>
      <c r="J13" s="27"/>
      <c r="K13" s="27"/>
      <c r="L13" s="27"/>
    </row>
    <row r="14" spans="1:12" ht="13.5" thickBot="1">
      <c r="A14" s="79"/>
      <c r="B14" s="18" t="s">
        <v>12</v>
      </c>
      <c r="C14" s="17" t="s">
        <v>10</v>
      </c>
      <c r="D14" s="29">
        <v>0.9638</v>
      </c>
      <c r="E14" s="30">
        <v>1.86</v>
      </c>
      <c r="F14" s="30">
        <v>-0.354</v>
      </c>
      <c r="G14" s="30">
        <v>-0.09</v>
      </c>
      <c r="H14" s="30">
        <v>0.352</v>
      </c>
      <c r="I14" s="30">
        <v>0.191</v>
      </c>
      <c r="J14" s="31">
        <v>0.191</v>
      </c>
      <c r="K14" s="31">
        <v>0.191</v>
      </c>
      <c r="L14" s="31">
        <v>0.191</v>
      </c>
    </row>
    <row r="15" spans="1:12" ht="13.5" thickBot="1">
      <c r="A15" s="79"/>
      <c r="B15" s="18" t="s">
        <v>13</v>
      </c>
      <c r="C15" s="17" t="s">
        <v>14</v>
      </c>
      <c r="D15" s="34"/>
      <c r="E15" s="35"/>
      <c r="F15" s="36"/>
      <c r="G15" s="35"/>
      <c r="H15" s="35"/>
      <c r="I15" s="35"/>
      <c r="J15" s="35"/>
      <c r="K15" s="35"/>
      <c r="L15" s="35"/>
    </row>
    <row r="16" spans="1:12" ht="13.5" thickBot="1">
      <c r="A16" s="79"/>
      <c r="B16" s="18" t="s">
        <v>15</v>
      </c>
      <c r="C16" s="17" t="s">
        <v>14</v>
      </c>
      <c r="D16" s="37">
        <v>0.1493</v>
      </c>
      <c r="E16" s="33">
        <v>0.1145</v>
      </c>
      <c r="F16" s="33">
        <v>0.1246</v>
      </c>
      <c r="G16" s="37">
        <v>0.1246</v>
      </c>
      <c r="H16" s="47"/>
      <c r="I16" s="38"/>
      <c r="J16" s="39"/>
      <c r="K16" s="39"/>
      <c r="L16" s="39"/>
    </row>
    <row r="17" spans="1:12" ht="13.5" thickBot="1">
      <c r="A17" s="79"/>
      <c r="B17" s="18" t="s">
        <v>16</v>
      </c>
      <c r="C17" s="17" t="s">
        <v>14</v>
      </c>
      <c r="D17" s="37"/>
      <c r="E17" s="32"/>
      <c r="F17" s="32"/>
      <c r="G17" s="37"/>
      <c r="H17" s="38"/>
      <c r="I17" s="40">
        <v>0.064</v>
      </c>
      <c r="J17" s="40">
        <v>0.1101</v>
      </c>
      <c r="K17" s="41">
        <v>0.1101</v>
      </c>
      <c r="L17" s="41">
        <v>0.1101</v>
      </c>
    </row>
    <row r="18" spans="1:12" ht="13.5" thickBot="1">
      <c r="A18" s="79"/>
      <c r="B18" s="18" t="s">
        <v>17</v>
      </c>
      <c r="C18" s="17" t="s">
        <v>14</v>
      </c>
      <c r="D18" s="42"/>
      <c r="E18" s="42"/>
      <c r="F18" s="42"/>
      <c r="G18" s="42"/>
      <c r="H18" s="42"/>
      <c r="I18" s="33">
        <v>0.0375</v>
      </c>
      <c r="J18" s="33">
        <v>0.0362</v>
      </c>
      <c r="K18" s="33">
        <v>0</v>
      </c>
      <c r="L18" s="32">
        <v>0</v>
      </c>
    </row>
    <row r="19" spans="1:12" ht="12.75" customHeight="1" thickBot="1">
      <c r="A19" s="79"/>
      <c r="B19" s="18"/>
      <c r="C19" s="17"/>
      <c r="D19" s="43"/>
      <c r="E19" s="43"/>
      <c r="F19" s="43"/>
      <c r="G19" s="43"/>
      <c r="H19" s="43"/>
      <c r="I19" s="44"/>
      <c r="J19" s="45"/>
      <c r="K19" s="45"/>
      <c r="L19" s="45"/>
    </row>
    <row r="20" spans="1:12" ht="13.5" thickBot="1">
      <c r="A20" s="79"/>
      <c r="B20" s="18" t="s">
        <v>18</v>
      </c>
      <c r="C20" s="17" t="s">
        <v>14</v>
      </c>
      <c r="D20" s="46"/>
      <c r="E20" s="38">
        <v>0.05</v>
      </c>
      <c r="F20" s="33">
        <v>0.10526</v>
      </c>
      <c r="G20" s="37">
        <v>0.10526</v>
      </c>
      <c r="H20" s="38"/>
      <c r="I20" s="38"/>
      <c r="J20" s="39"/>
      <c r="K20" s="39"/>
      <c r="L20" s="39"/>
    </row>
    <row r="21" spans="1:12" ht="13.5" thickBot="1">
      <c r="A21" s="79"/>
      <c r="B21" s="18" t="s">
        <v>19</v>
      </c>
      <c r="C21" s="17" t="s">
        <v>14</v>
      </c>
      <c r="D21" s="42"/>
      <c r="E21" s="32"/>
      <c r="F21" s="32"/>
      <c r="G21" s="37"/>
      <c r="H21" s="38"/>
      <c r="I21" s="38"/>
      <c r="J21" s="47">
        <v>0.065</v>
      </c>
      <c r="K21" s="47">
        <v>0.121</v>
      </c>
      <c r="L21" s="47">
        <v>0.121</v>
      </c>
    </row>
    <row r="22" spans="1:12" ht="13.5" thickBot="1">
      <c r="A22" s="12"/>
      <c r="B22" s="48" t="s">
        <v>20</v>
      </c>
      <c r="C22" s="49" t="s">
        <v>14</v>
      </c>
      <c r="D22" s="43"/>
      <c r="E22" s="50"/>
      <c r="F22" s="50"/>
      <c r="G22" s="50"/>
      <c r="H22" s="50"/>
      <c r="I22" s="51"/>
      <c r="J22" s="44"/>
      <c r="K22" s="47">
        <v>0.0665</v>
      </c>
      <c r="L22" s="47">
        <v>0</v>
      </c>
    </row>
    <row r="23" spans="1:12" ht="12.75">
      <c r="A23" s="12"/>
      <c r="B23" s="48"/>
      <c r="C23" s="49"/>
      <c r="D23" s="43"/>
      <c r="E23" s="50"/>
      <c r="F23" s="50"/>
      <c r="G23" s="50"/>
      <c r="H23" s="50"/>
      <c r="I23" s="51"/>
      <c r="J23" s="44"/>
      <c r="K23" s="52"/>
      <c r="L23" s="52"/>
    </row>
    <row r="24" spans="1:12" ht="12.75">
      <c r="A24" s="79" t="s">
        <v>36</v>
      </c>
      <c r="B24" s="18" t="s">
        <v>21</v>
      </c>
      <c r="C24" s="17" t="s">
        <v>14</v>
      </c>
      <c r="D24" s="37">
        <v>-0.09975</v>
      </c>
      <c r="E24" s="37">
        <v>-0.09975</v>
      </c>
      <c r="F24" s="54"/>
      <c r="G24" s="54"/>
      <c r="H24" s="54"/>
      <c r="I24" s="55"/>
      <c r="J24" s="55"/>
      <c r="K24" s="55"/>
      <c r="L24" s="55"/>
    </row>
    <row r="25" spans="1:12" ht="12.75">
      <c r="A25" s="79"/>
      <c r="B25" s="18" t="s">
        <v>22</v>
      </c>
      <c r="C25" s="17" t="s">
        <v>14</v>
      </c>
      <c r="D25" s="53">
        <v>-0.176279</v>
      </c>
      <c r="E25" s="53">
        <v>-0.176279</v>
      </c>
      <c r="F25" s="54"/>
      <c r="G25" s="54"/>
      <c r="H25" s="54"/>
      <c r="I25" s="55"/>
      <c r="J25" s="55"/>
      <c r="K25" s="55"/>
      <c r="L25" s="55"/>
    </row>
    <row r="26" spans="1:12" ht="13.5" thickBot="1">
      <c r="A26" s="79"/>
      <c r="B26" s="18" t="s">
        <v>23</v>
      </c>
      <c r="C26" s="17" t="s">
        <v>14</v>
      </c>
      <c r="D26" s="53"/>
      <c r="E26" s="53"/>
      <c r="F26" s="54"/>
      <c r="G26" s="54"/>
      <c r="H26" s="54"/>
      <c r="I26" s="55"/>
      <c r="J26" s="55"/>
      <c r="K26" s="55"/>
      <c r="L26" s="55"/>
    </row>
    <row r="27" spans="1:12" ht="13.5" thickBot="1">
      <c r="A27" s="79"/>
      <c r="B27" s="18" t="s">
        <v>24</v>
      </c>
      <c r="C27" s="17" t="s">
        <v>10</v>
      </c>
      <c r="D27" s="56"/>
      <c r="E27" s="56"/>
      <c r="F27" s="30">
        <v>-2.661</v>
      </c>
      <c r="G27" s="31">
        <v>-2.661</v>
      </c>
      <c r="H27" s="31">
        <v>-2.661</v>
      </c>
      <c r="I27" s="31">
        <v>-2.661</v>
      </c>
      <c r="J27" s="31">
        <v>-2.661</v>
      </c>
      <c r="K27" s="31">
        <v>-2.661</v>
      </c>
      <c r="L27" s="31">
        <v>-2.661</v>
      </c>
    </row>
    <row r="28" spans="1:12" ht="9.75" customHeight="1" thickBot="1">
      <c r="A28" s="79"/>
      <c r="B28" s="18"/>
      <c r="C28" s="17"/>
      <c r="D28" s="51"/>
      <c r="E28" s="51"/>
      <c r="F28" s="57"/>
      <c r="G28" s="57"/>
      <c r="H28" s="57"/>
      <c r="I28" s="58"/>
      <c r="J28" s="58"/>
      <c r="K28" s="58"/>
      <c r="L28" s="58"/>
    </row>
    <row r="29" spans="1:12" ht="13.5" thickBot="1">
      <c r="A29" s="79"/>
      <c r="B29" s="18" t="s">
        <v>25</v>
      </c>
      <c r="C29" s="17" t="s">
        <v>14</v>
      </c>
      <c r="D29" s="37">
        <v>-0.005</v>
      </c>
      <c r="E29" s="37">
        <v>-0.005</v>
      </c>
      <c r="F29" s="37">
        <v>-0.005</v>
      </c>
      <c r="G29" s="37">
        <v>-0.005</v>
      </c>
      <c r="H29" s="33">
        <v>-0.0075</v>
      </c>
      <c r="I29" s="37">
        <v>-0.0075</v>
      </c>
      <c r="J29" s="37">
        <v>-0.0075</v>
      </c>
      <c r="K29" s="37">
        <v>-0.0075</v>
      </c>
      <c r="L29" s="37">
        <v>-0.0075</v>
      </c>
    </row>
    <row r="30" spans="1:12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2.75" customHeight="1">
      <c r="A31" s="60"/>
      <c r="B31" s="18" t="s">
        <v>7</v>
      </c>
      <c r="D31" s="61">
        <f aca="true" t="shared" si="0" ref="D31:L31">D9</f>
        <v>11.9</v>
      </c>
      <c r="E31" s="61">
        <f t="shared" si="0"/>
        <v>11.9</v>
      </c>
      <c r="F31" s="61">
        <f t="shared" si="0"/>
        <v>11.9</v>
      </c>
      <c r="G31" s="61">
        <f t="shared" si="0"/>
        <v>11.9</v>
      </c>
      <c r="H31" s="61">
        <f t="shared" si="0"/>
        <v>14.65</v>
      </c>
      <c r="I31" s="61">
        <f t="shared" si="0"/>
        <v>14.65</v>
      </c>
      <c r="J31" s="61">
        <f t="shared" si="0"/>
        <v>14.65</v>
      </c>
      <c r="K31" s="61">
        <f t="shared" si="0"/>
        <v>14.65</v>
      </c>
      <c r="L31" s="61">
        <f t="shared" si="0"/>
        <v>14.65</v>
      </c>
    </row>
    <row r="32" spans="1:12" ht="12.75">
      <c r="A32" s="18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18"/>
      <c r="B33" s="18" t="s">
        <v>26</v>
      </c>
      <c r="D33" s="62">
        <f aca="true" t="shared" si="1" ref="D33:L33">ROUND(D11/100*MIN(D$7,1000),2)</f>
        <v>98.6</v>
      </c>
      <c r="E33" s="62">
        <f t="shared" si="1"/>
        <v>98.6</v>
      </c>
      <c r="F33" s="62">
        <f t="shared" si="1"/>
        <v>98.6</v>
      </c>
      <c r="G33" s="62">
        <f t="shared" si="1"/>
        <v>98.6</v>
      </c>
      <c r="H33" s="62">
        <f t="shared" si="1"/>
        <v>121.4</v>
      </c>
      <c r="I33" s="62">
        <f t="shared" si="1"/>
        <v>121.4</v>
      </c>
      <c r="J33" s="62">
        <f t="shared" si="1"/>
        <v>121.4</v>
      </c>
      <c r="K33" s="62">
        <f t="shared" si="1"/>
        <v>121.4</v>
      </c>
      <c r="L33" s="62">
        <f t="shared" si="1"/>
        <v>121.4</v>
      </c>
    </row>
    <row r="34" spans="1:12" ht="12.75">
      <c r="A34" s="18"/>
      <c r="B34" s="18" t="s">
        <v>27</v>
      </c>
      <c r="D34" s="62">
        <f aca="true" t="shared" si="2" ref="D34:L34">ROUND(D12/100*MAX(D$7-1000,0),2)</f>
        <v>41.8</v>
      </c>
      <c r="E34" s="62">
        <f t="shared" si="2"/>
        <v>41.8</v>
      </c>
      <c r="F34" s="62">
        <f t="shared" si="2"/>
        <v>41.8</v>
      </c>
      <c r="G34" s="62">
        <f t="shared" si="2"/>
        <v>41.8</v>
      </c>
      <c r="H34" s="62">
        <f t="shared" si="2"/>
        <v>51.28</v>
      </c>
      <c r="I34" s="62">
        <f t="shared" si="2"/>
        <v>51.28</v>
      </c>
      <c r="J34" s="62">
        <f t="shared" si="2"/>
        <v>51.28</v>
      </c>
      <c r="K34" s="62">
        <f t="shared" si="2"/>
        <v>51.28</v>
      </c>
      <c r="L34" s="62">
        <f t="shared" si="2"/>
        <v>51.28</v>
      </c>
    </row>
    <row r="35" spans="1:12" ht="12.75">
      <c r="A35" s="18"/>
      <c r="B35" s="18" t="s">
        <v>28</v>
      </c>
      <c r="D35" s="64">
        <f aca="true" t="shared" si="3" ref="D35:L35">SUM(D31,D33:D34)</f>
        <v>152.3</v>
      </c>
      <c r="E35" s="64">
        <f t="shared" si="3"/>
        <v>152.3</v>
      </c>
      <c r="F35" s="64">
        <f t="shared" si="3"/>
        <v>152.3</v>
      </c>
      <c r="G35" s="64">
        <f t="shared" si="3"/>
        <v>152.3</v>
      </c>
      <c r="H35" s="64">
        <f t="shared" si="3"/>
        <v>187.33</v>
      </c>
      <c r="I35" s="64">
        <f t="shared" si="3"/>
        <v>187.33</v>
      </c>
      <c r="J35" s="64">
        <f t="shared" si="3"/>
        <v>187.33</v>
      </c>
      <c r="K35" s="64">
        <f t="shared" si="3"/>
        <v>187.33</v>
      </c>
      <c r="L35" s="64">
        <f t="shared" si="3"/>
        <v>187.33</v>
      </c>
    </row>
    <row r="36" spans="1:12" ht="12.75">
      <c r="A36" s="18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18"/>
      <c r="B37" s="18" t="str">
        <f>B14</f>
        <v>RIDER F - FUEL ADJUSTMENT RIDER</v>
      </c>
      <c r="D37" s="66">
        <f aca="true" t="shared" si="4" ref="D37:L37">ROUND(D14*D$7/100,2)</f>
        <v>13.49</v>
      </c>
      <c r="E37" s="66">
        <f t="shared" si="4"/>
        <v>26.04</v>
      </c>
      <c r="F37" s="66">
        <f t="shared" si="4"/>
        <v>-4.96</v>
      </c>
      <c r="G37" s="66">
        <f t="shared" si="4"/>
        <v>-1.26</v>
      </c>
      <c r="H37" s="66">
        <f t="shared" si="4"/>
        <v>4.93</v>
      </c>
      <c r="I37" s="66">
        <f t="shared" si="4"/>
        <v>2.67</v>
      </c>
      <c r="J37" s="66">
        <f t="shared" si="4"/>
        <v>2.67</v>
      </c>
      <c r="K37" s="66">
        <f t="shared" si="4"/>
        <v>2.67</v>
      </c>
      <c r="L37" s="66">
        <f t="shared" si="4"/>
        <v>2.67</v>
      </c>
    </row>
    <row r="38" spans="1:12" ht="12.75">
      <c r="A38" s="18"/>
      <c r="B38" s="18" t="str">
        <f>B15</f>
        <v>APPEAL RIDER</v>
      </c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18"/>
      <c r="B39" s="18" t="str">
        <f>B16</f>
        <v>YEC SHORTFALL </v>
      </c>
      <c r="D39" s="62">
        <f aca="true" t="shared" si="5" ref="D39:L41">ROUND(D$35*D16,2)</f>
        <v>22.74</v>
      </c>
      <c r="E39" s="62">
        <f t="shared" si="5"/>
        <v>17.44</v>
      </c>
      <c r="F39" s="62">
        <f t="shared" si="5"/>
        <v>18.98</v>
      </c>
      <c r="G39" s="62">
        <f t="shared" si="5"/>
        <v>18.98</v>
      </c>
      <c r="H39" s="62">
        <f t="shared" si="5"/>
        <v>0</v>
      </c>
      <c r="I39" s="62">
        <f t="shared" si="5"/>
        <v>0</v>
      </c>
      <c r="J39" s="62">
        <f t="shared" si="5"/>
        <v>0</v>
      </c>
      <c r="K39" s="62">
        <f t="shared" si="5"/>
        <v>0</v>
      </c>
      <c r="L39" s="62">
        <f t="shared" si="5"/>
        <v>0</v>
      </c>
    </row>
    <row r="40" spans="1:12" ht="12.75">
      <c r="A40" s="18"/>
      <c r="B40" s="18" t="str">
        <f>B17</f>
        <v>RIDER J - YEC SHORTFALL 2012</v>
      </c>
      <c r="D40" s="62">
        <f t="shared" si="5"/>
        <v>0</v>
      </c>
      <c r="E40" s="62">
        <f t="shared" si="5"/>
        <v>0</v>
      </c>
      <c r="F40" s="62">
        <f t="shared" si="5"/>
        <v>0</v>
      </c>
      <c r="G40" s="62">
        <f t="shared" si="5"/>
        <v>0</v>
      </c>
      <c r="H40" s="62">
        <f t="shared" si="5"/>
        <v>0</v>
      </c>
      <c r="I40" s="62">
        <f t="shared" si="5"/>
        <v>11.99</v>
      </c>
      <c r="J40" s="62">
        <f t="shared" si="5"/>
        <v>20.63</v>
      </c>
      <c r="K40" s="62">
        <f t="shared" si="5"/>
        <v>20.63</v>
      </c>
      <c r="L40" s="62">
        <f t="shared" si="5"/>
        <v>20.63</v>
      </c>
    </row>
    <row r="41" spans="1:12" ht="12.75">
      <c r="A41" s="68"/>
      <c r="B41" s="18" t="str">
        <f>B18</f>
        <v>RIDER R1 - YEC SHORTFALL 2013</v>
      </c>
      <c r="C41" s="17"/>
      <c r="D41" s="62">
        <f t="shared" si="5"/>
        <v>0</v>
      </c>
      <c r="E41" s="62">
        <f t="shared" si="5"/>
        <v>0</v>
      </c>
      <c r="F41" s="62">
        <f t="shared" si="5"/>
        <v>0</v>
      </c>
      <c r="G41" s="62">
        <f t="shared" si="5"/>
        <v>0</v>
      </c>
      <c r="H41" s="62">
        <f t="shared" si="5"/>
        <v>0</v>
      </c>
      <c r="I41" s="62">
        <f t="shared" si="5"/>
        <v>7.02</v>
      </c>
      <c r="J41" s="62">
        <f t="shared" si="5"/>
        <v>6.78</v>
      </c>
      <c r="K41" s="62">
        <f t="shared" si="5"/>
        <v>0</v>
      </c>
      <c r="L41" s="62">
        <f t="shared" si="5"/>
        <v>0</v>
      </c>
    </row>
    <row r="42" spans="1:12" ht="12.75">
      <c r="A42" s="68"/>
      <c r="B42" s="18"/>
      <c r="C42" s="17"/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2.75">
      <c r="A43" s="68"/>
      <c r="B43" s="18" t="str">
        <f>B20</f>
        <v>YECL SHORTFALL </v>
      </c>
      <c r="C43" s="17"/>
      <c r="D43" s="62">
        <f aca="true" t="shared" si="6" ref="D43:L45">ROUND(D$35*D20,2)</f>
        <v>0</v>
      </c>
      <c r="E43" s="62">
        <f t="shared" si="6"/>
        <v>7.62</v>
      </c>
      <c r="F43" s="62">
        <f t="shared" si="6"/>
        <v>16.03</v>
      </c>
      <c r="G43" s="62">
        <f t="shared" si="6"/>
        <v>16.03</v>
      </c>
      <c r="H43" s="62">
        <f t="shared" si="6"/>
        <v>0</v>
      </c>
      <c r="I43" s="62">
        <f t="shared" si="6"/>
        <v>0</v>
      </c>
      <c r="J43" s="62">
        <f t="shared" si="6"/>
        <v>0</v>
      </c>
      <c r="K43" s="62">
        <f t="shared" si="6"/>
        <v>0</v>
      </c>
      <c r="L43" s="62">
        <f t="shared" si="6"/>
        <v>0</v>
      </c>
    </row>
    <row r="44" spans="1:12" ht="12.75">
      <c r="A44" s="68"/>
      <c r="B44" s="18" t="str">
        <f>B21</f>
        <v>RIDER R - YECL SHORTFALL (13-15)</v>
      </c>
      <c r="C44" s="69"/>
      <c r="D44" s="62">
        <f t="shared" si="6"/>
        <v>0</v>
      </c>
      <c r="E44" s="62">
        <f t="shared" si="6"/>
        <v>0</v>
      </c>
      <c r="F44" s="62">
        <f t="shared" si="6"/>
        <v>0</v>
      </c>
      <c r="G44" s="62">
        <f t="shared" si="6"/>
        <v>0</v>
      </c>
      <c r="H44" s="62">
        <f t="shared" si="6"/>
        <v>0</v>
      </c>
      <c r="I44" s="62">
        <f t="shared" si="6"/>
        <v>0</v>
      </c>
      <c r="J44" s="62">
        <f t="shared" si="6"/>
        <v>12.18</v>
      </c>
      <c r="K44" s="62">
        <f t="shared" si="6"/>
        <v>22.67</v>
      </c>
      <c r="L44" s="62">
        <f t="shared" si="6"/>
        <v>22.67</v>
      </c>
    </row>
    <row r="45" spans="1:12" ht="12.75">
      <c r="A45" s="68"/>
      <c r="B45" s="18" t="str">
        <f>B22</f>
        <v>YECL SHORTFALL ADJUSTMENT (13-15)</v>
      </c>
      <c r="C45" s="69"/>
      <c r="D45" s="70">
        <f t="shared" si="6"/>
        <v>0</v>
      </c>
      <c r="E45" s="70">
        <f t="shared" si="6"/>
        <v>0</v>
      </c>
      <c r="F45" s="70">
        <f t="shared" si="6"/>
        <v>0</v>
      </c>
      <c r="G45" s="70">
        <f t="shared" si="6"/>
        <v>0</v>
      </c>
      <c r="H45" s="70">
        <f t="shared" si="6"/>
        <v>0</v>
      </c>
      <c r="I45" s="70">
        <f t="shared" si="6"/>
        <v>0</v>
      </c>
      <c r="J45" s="70">
        <f t="shared" si="6"/>
        <v>0</v>
      </c>
      <c r="K45" s="70">
        <f t="shared" si="6"/>
        <v>12.46</v>
      </c>
      <c r="L45" s="70">
        <f t="shared" si="6"/>
        <v>0</v>
      </c>
    </row>
    <row r="46" spans="1:12" ht="12.75">
      <c r="A46" s="68"/>
      <c r="B46" s="7" t="s">
        <v>29</v>
      </c>
      <c r="C46" s="71"/>
      <c r="D46" s="72">
        <f aca="true" t="shared" si="7" ref="D46:L46">SUM(D35:D45)</f>
        <v>188.53000000000003</v>
      </c>
      <c r="E46" s="72">
        <f t="shared" si="7"/>
        <v>203.4</v>
      </c>
      <c r="F46" s="72">
        <f t="shared" si="7"/>
        <v>182.35</v>
      </c>
      <c r="G46" s="72">
        <f t="shared" si="7"/>
        <v>186.05</v>
      </c>
      <c r="H46" s="72">
        <f t="shared" si="7"/>
        <v>192.26000000000002</v>
      </c>
      <c r="I46" s="72">
        <f t="shared" si="7"/>
        <v>209.01000000000002</v>
      </c>
      <c r="J46" s="72">
        <f t="shared" si="7"/>
        <v>229.59</v>
      </c>
      <c r="K46" s="72">
        <f t="shared" si="7"/>
        <v>245.76000000000002</v>
      </c>
      <c r="L46" s="72">
        <f t="shared" si="7"/>
        <v>233.3</v>
      </c>
    </row>
    <row r="47" spans="1:12" ht="12.75">
      <c r="A47" s="68"/>
      <c r="B47" s="7" t="s">
        <v>30</v>
      </c>
      <c r="C47" s="17"/>
      <c r="D47" s="73"/>
      <c r="E47" s="73">
        <f>E46/D46-1</f>
        <v>0.0788733888505806</v>
      </c>
      <c r="F47" s="73">
        <f aca="true" t="shared" si="8" ref="F47:L47">F46/E46-1</f>
        <v>-0.10349065880039332</v>
      </c>
      <c r="G47" s="73">
        <f t="shared" si="8"/>
        <v>0.020290649849191267</v>
      </c>
      <c r="H47" s="73">
        <f t="shared" si="8"/>
        <v>0.03337812416017205</v>
      </c>
      <c r="I47" s="73">
        <f t="shared" si="8"/>
        <v>0.08712160615832731</v>
      </c>
      <c r="J47" s="73">
        <f t="shared" si="8"/>
        <v>0.0984641883163484</v>
      </c>
      <c r="K47" s="73">
        <f t="shared" si="8"/>
        <v>0.07042989677250766</v>
      </c>
      <c r="L47" s="73">
        <f t="shared" si="8"/>
        <v>-0.05069986979166674</v>
      </c>
    </row>
    <row r="48" spans="1:12" ht="12.75">
      <c r="A48" s="68"/>
      <c r="B48" s="7"/>
      <c r="C48" s="17"/>
      <c r="D48" s="73"/>
      <c r="E48" s="73"/>
      <c r="F48" s="73"/>
      <c r="G48" s="73"/>
      <c r="H48" s="73"/>
      <c r="I48" s="73"/>
      <c r="J48" s="73"/>
      <c r="K48" s="73"/>
      <c r="L48" s="73"/>
    </row>
    <row r="49" spans="1:12" ht="12.75">
      <c r="A49" s="18"/>
      <c r="B49" s="18" t="str">
        <f>B24</f>
        <v>RATE STABILITY FUND (CUSTOMER)</v>
      </c>
      <c r="D49" s="66">
        <f aca="true" t="shared" si="9" ref="D49:L49">D31*D24</f>
        <v>-1.187025</v>
      </c>
      <c r="E49" s="66">
        <f t="shared" si="9"/>
        <v>-1.187025</v>
      </c>
      <c r="F49" s="66">
        <f t="shared" si="9"/>
        <v>0</v>
      </c>
      <c r="G49" s="66">
        <f t="shared" si="9"/>
        <v>0</v>
      </c>
      <c r="H49" s="66">
        <f t="shared" si="9"/>
        <v>0</v>
      </c>
      <c r="I49" s="66">
        <f t="shared" si="9"/>
        <v>0</v>
      </c>
      <c r="J49" s="66">
        <f t="shared" si="9"/>
        <v>0</v>
      </c>
      <c r="K49" s="66">
        <f t="shared" si="9"/>
        <v>0</v>
      </c>
      <c r="L49" s="66">
        <f t="shared" si="9"/>
        <v>0</v>
      </c>
    </row>
    <row r="50" spans="1:12" ht="12.75">
      <c r="A50" s="18"/>
      <c r="B50" s="18" t="str">
        <f>B25</f>
        <v>RATE STABILITY FUND (1ST ENERGY BLOCK)</v>
      </c>
      <c r="D50" s="66">
        <f aca="true" t="shared" si="10" ref="D50:L50">D33*D25</f>
        <v>-17.3811094</v>
      </c>
      <c r="E50" s="66">
        <f t="shared" si="10"/>
        <v>-17.3811094</v>
      </c>
      <c r="F50" s="66">
        <f t="shared" si="10"/>
        <v>0</v>
      </c>
      <c r="G50" s="66">
        <f t="shared" si="10"/>
        <v>0</v>
      </c>
      <c r="H50" s="66">
        <f t="shared" si="10"/>
        <v>0</v>
      </c>
      <c r="I50" s="66">
        <f t="shared" si="10"/>
        <v>0</v>
      </c>
      <c r="J50" s="66">
        <f t="shared" si="10"/>
        <v>0</v>
      </c>
      <c r="K50" s="66">
        <f t="shared" si="10"/>
        <v>0</v>
      </c>
      <c r="L50" s="66">
        <f t="shared" si="10"/>
        <v>0</v>
      </c>
    </row>
    <row r="51" spans="1:12" ht="12.75">
      <c r="A51" s="18"/>
      <c r="B51" s="18" t="str">
        <f>B26</f>
        <v>RATE STABILITY FUND (2ND ENERGY BLOCK)</v>
      </c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18"/>
      <c r="B52" s="18" t="str">
        <f>B27</f>
        <v>INTERIM ELECTRICAL REBATE (up to 1000 kWh)</v>
      </c>
      <c r="D52" s="66">
        <f aca="true" t="shared" si="11" ref="D52:L52">ROUND((MIN(D$7,1000)*D27)/100,2)</f>
        <v>0</v>
      </c>
      <c r="E52" s="66">
        <f t="shared" si="11"/>
        <v>0</v>
      </c>
      <c r="F52" s="66">
        <f t="shared" si="11"/>
        <v>-26.61</v>
      </c>
      <c r="G52" s="66">
        <f t="shared" si="11"/>
        <v>-26.61</v>
      </c>
      <c r="H52" s="66">
        <f t="shared" si="11"/>
        <v>-26.61</v>
      </c>
      <c r="I52" s="66">
        <f t="shared" si="11"/>
        <v>-26.61</v>
      </c>
      <c r="J52" s="66">
        <f t="shared" si="11"/>
        <v>-26.61</v>
      </c>
      <c r="K52" s="66">
        <f t="shared" si="11"/>
        <v>-26.61</v>
      </c>
      <c r="L52" s="66">
        <f t="shared" si="11"/>
        <v>-26.61</v>
      </c>
    </row>
    <row r="53" spans="1:12" ht="12.75">
      <c r="A53" s="18"/>
      <c r="B53" s="18"/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2.75">
      <c r="A54" s="18"/>
      <c r="B54" s="18" t="str">
        <f>B29</f>
        <v>YUKON RELIEF/INCOME TAX REBATE</v>
      </c>
      <c r="D54" s="70">
        <f aca="true" t="shared" si="12" ref="D54:L54">ROUND(D$35*D29,2)</f>
        <v>-0.76</v>
      </c>
      <c r="E54" s="70">
        <f t="shared" si="12"/>
        <v>-0.76</v>
      </c>
      <c r="F54" s="70">
        <f t="shared" si="12"/>
        <v>-0.76</v>
      </c>
      <c r="G54" s="70">
        <f t="shared" si="12"/>
        <v>-0.76</v>
      </c>
      <c r="H54" s="70">
        <f t="shared" si="12"/>
        <v>-1.4</v>
      </c>
      <c r="I54" s="70">
        <f t="shared" si="12"/>
        <v>-1.4</v>
      </c>
      <c r="J54" s="70">
        <f t="shared" si="12"/>
        <v>-1.4</v>
      </c>
      <c r="K54" s="70">
        <f t="shared" si="12"/>
        <v>-1.4</v>
      </c>
      <c r="L54" s="70">
        <f t="shared" si="12"/>
        <v>-1.4</v>
      </c>
    </row>
    <row r="55" spans="1:12" ht="12.75">
      <c r="A55" s="18"/>
      <c r="B55" s="18" t="s">
        <v>31</v>
      </c>
      <c r="D55" s="63">
        <f aca="true" t="shared" si="13" ref="D55:L55">SUM(D49:D54)</f>
        <v>-19.3281344</v>
      </c>
      <c r="E55" s="63">
        <f t="shared" si="13"/>
        <v>-19.3281344</v>
      </c>
      <c r="F55" s="63">
        <f t="shared" si="13"/>
        <v>-27.37</v>
      </c>
      <c r="G55" s="63">
        <f t="shared" si="13"/>
        <v>-27.37</v>
      </c>
      <c r="H55" s="63">
        <f t="shared" si="13"/>
        <v>-28.009999999999998</v>
      </c>
      <c r="I55" s="63">
        <f t="shared" si="13"/>
        <v>-28.009999999999998</v>
      </c>
      <c r="J55" s="63">
        <f t="shared" si="13"/>
        <v>-28.009999999999998</v>
      </c>
      <c r="K55" s="63">
        <f t="shared" si="13"/>
        <v>-28.009999999999998</v>
      </c>
      <c r="L55" s="63">
        <f t="shared" si="13"/>
        <v>-28.009999999999998</v>
      </c>
    </row>
    <row r="56" spans="1:12" ht="12.75">
      <c r="A56" s="18"/>
      <c r="B56" s="18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2.75">
      <c r="A57" s="18"/>
      <c r="B57" s="7" t="s">
        <v>32</v>
      </c>
      <c r="C57" s="74"/>
      <c r="D57" s="75">
        <f aca="true" t="shared" si="14" ref="D57:L57">SUM(D46,D55)</f>
        <v>169.20186560000002</v>
      </c>
      <c r="E57" s="75">
        <f t="shared" si="14"/>
        <v>184.0718656</v>
      </c>
      <c r="F57" s="75">
        <f t="shared" si="14"/>
        <v>154.98</v>
      </c>
      <c r="G57" s="75">
        <f t="shared" si="14"/>
        <v>158.68</v>
      </c>
      <c r="H57" s="75">
        <f t="shared" si="14"/>
        <v>164.25000000000003</v>
      </c>
      <c r="I57" s="75">
        <f t="shared" si="14"/>
        <v>181.00000000000003</v>
      </c>
      <c r="J57" s="75">
        <f t="shared" si="14"/>
        <v>201.58</v>
      </c>
      <c r="K57" s="75">
        <f t="shared" si="14"/>
        <v>217.75000000000003</v>
      </c>
      <c r="L57" s="75">
        <f t="shared" si="14"/>
        <v>205.29000000000002</v>
      </c>
    </row>
    <row r="58" spans="1:12" ht="12.75">
      <c r="A58" s="18"/>
      <c r="B58" s="7" t="s">
        <v>33</v>
      </c>
      <c r="D58" s="73"/>
      <c r="E58" s="73">
        <f>E57/D57-1</f>
        <v>0.08788319175601322</v>
      </c>
      <c r="F58" s="73">
        <f aca="true" t="shared" si="15" ref="F58:L58">F57/E57-1</f>
        <v>-0.15804623648036742</v>
      </c>
      <c r="G58" s="73">
        <f t="shared" si="15"/>
        <v>0.02387404826429229</v>
      </c>
      <c r="H58" s="73">
        <f t="shared" si="15"/>
        <v>0.03510209226115468</v>
      </c>
      <c r="I58" s="73">
        <f t="shared" si="15"/>
        <v>0.10197869101978685</v>
      </c>
      <c r="J58" s="73">
        <f t="shared" si="15"/>
        <v>0.11370165745856342</v>
      </c>
      <c r="K58" s="73">
        <f t="shared" si="15"/>
        <v>0.08021629129874008</v>
      </c>
      <c r="L58" s="73">
        <f t="shared" si="15"/>
        <v>-0.057221584385763524</v>
      </c>
    </row>
    <row r="59" spans="1:12" ht="12.75">
      <c r="A59" s="18"/>
      <c r="B59" s="7"/>
      <c r="D59" s="73"/>
      <c r="E59" s="73"/>
      <c r="F59" s="73"/>
      <c r="G59" s="73"/>
      <c r="H59" s="73"/>
      <c r="I59" s="73"/>
      <c r="J59" s="73"/>
      <c r="K59" s="73"/>
      <c r="L59" s="73"/>
    </row>
    <row r="60" spans="1:12" ht="12.75">
      <c r="A60" s="18"/>
      <c r="B60" s="7"/>
      <c r="D60" s="73"/>
      <c r="E60" s="73"/>
      <c r="F60" s="73"/>
      <c r="G60" s="73"/>
      <c r="H60" s="73"/>
      <c r="I60" s="73"/>
      <c r="J60" s="73"/>
      <c r="K60" s="73"/>
      <c r="L60" s="73"/>
    </row>
    <row r="61" spans="1:12" ht="12.75">
      <c r="A61" s="18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8"/>
      <c r="D62" s="67"/>
      <c r="E62" s="67"/>
      <c r="F62" s="67"/>
      <c r="G62" s="67"/>
      <c r="H62" s="67"/>
      <c r="I62" s="67"/>
      <c r="J62" s="67"/>
      <c r="K62" s="67"/>
      <c r="L62" s="67"/>
    </row>
    <row r="63" spans="1:12" ht="12.75">
      <c r="A63" s="18"/>
      <c r="B63" s="18"/>
      <c r="D63" s="76"/>
      <c r="E63" s="76"/>
      <c r="F63" s="76"/>
      <c r="G63" s="76"/>
      <c r="H63" s="76"/>
      <c r="I63" s="76"/>
      <c r="J63" s="76"/>
      <c r="K63" s="76"/>
      <c r="L63" s="76"/>
    </row>
    <row r="64" spans="1:12" ht="12.75">
      <c r="A64" s="18"/>
      <c r="B64" s="18"/>
      <c r="D64" s="76"/>
      <c r="E64" s="76"/>
      <c r="F64" s="76"/>
      <c r="G64" s="76"/>
      <c r="H64" s="76"/>
      <c r="I64" s="76"/>
      <c r="J64" s="76"/>
      <c r="K64" s="76"/>
      <c r="L64" s="76"/>
    </row>
    <row r="66" spans="1:12" ht="12.75">
      <c r="A66" s="18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18"/>
      <c r="D67" s="67"/>
      <c r="E67" s="67"/>
      <c r="F67" s="67"/>
      <c r="G67" s="67"/>
      <c r="H67" s="67"/>
      <c r="I67" s="67"/>
      <c r="J67" s="67"/>
      <c r="K67" s="67"/>
      <c r="L67" s="67"/>
    </row>
    <row r="68" spans="1:12" ht="12.75">
      <c r="A68" s="18"/>
      <c r="B68" s="18"/>
      <c r="D68" s="76"/>
      <c r="E68" s="76"/>
      <c r="F68" s="76"/>
      <c r="G68" s="76"/>
      <c r="H68" s="76"/>
      <c r="I68" s="76"/>
      <c r="J68" s="76"/>
      <c r="K68" s="76"/>
      <c r="L68" s="76"/>
    </row>
    <row r="69" spans="1:12" ht="12.75">
      <c r="A69" s="18"/>
      <c r="B69" s="18"/>
      <c r="D69" s="76"/>
      <c r="E69" s="76"/>
      <c r="F69" s="76"/>
      <c r="G69" s="76"/>
      <c r="H69" s="76"/>
      <c r="I69" s="76"/>
      <c r="J69" s="76"/>
      <c r="K69" s="76"/>
      <c r="L69" s="76"/>
    </row>
    <row r="73" spans="4:12" ht="12.75">
      <c r="D73" s="77"/>
      <c r="E73" s="77"/>
      <c r="F73" s="77"/>
      <c r="G73" s="77"/>
      <c r="H73" s="77"/>
      <c r="I73" s="77"/>
      <c r="J73" s="77"/>
      <c r="K73" s="77"/>
      <c r="L73" s="77"/>
    </row>
  </sheetData>
  <sheetProtection/>
  <mergeCells count="2">
    <mergeCell ref="A7:A21"/>
    <mergeCell ref="A24:A29"/>
  </mergeCells>
  <dataValidations count="1">
    <dataValidation type="whole" allowBlank="1" showInputMessage="1" showErrorMessage="1" prompt="Energy must be 2500 kWh or less. Calculates first and second energy block only." errorTitle="First and 2nd Energy Block Only" error="Energy must be 2500 kWh or less. " sqref="D7:L7">
      <formula1>0</formula1>
      <formula2>2500</formula2>
    </dataValidation>
  </dataValidations>
  <printOptions horizontalCentered="1"/>
  <pageMargins left="0.75" right="0.75" top="0.5" bottom="0.5" header="0.25" footer="0.25"/>
  <pageSetup fitToHeight="0" horizontalDpi="600" verticalDpi="600" orientation="landscape" scale="60" r:id="rId2"/>
  <headerFooter>
    <oddHeader>&amp;R&amp;"Arial,Bold"UCG-YECL-5(b)
Attachment 1
Page 3 of 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ATCO I-TEK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Hocker, Rochelle</dc:creator>
  <cp:keywords/>
  <dc:description/>
  <cp:lastModifiedBy>Deana</cp:lastModifiedBy>
  <cp:lastPrinted>2013-08-08T19:50:54Z</cp:lastPrinted>
  <dcterms:created xsi:type="dcterms:W3CDTF">2013-08-08T17:49:11Z</dcterms:created>
  <dcterms:modified xsi:type="dcterms:W3CDTF">2013-11-02T06:07:28Z</dcterms:modified>
  <cp:category/>
  <cp:version/>
  <cp:contentType/>
  <cp:contentStatus/>
</cp:coreProperties>
</file>